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GoogleDrive/My Drive/User Facing Data/Calculators/"/>
    </mc:Choice>
  </mc:AlternateContent>
  <xr:revisionPtr revIDLastSave="0" documentId="8_{2723E2BB-50A8-B94F-9A62-3ADE4D363552}" xr6:coauthVersionLast="47" xr6:coauthVersionMax="47" xr10:uidLastSave="{00000000-0000-0000-0000-000000000000}"/>
  <workbookProtection workbookAlgorithmName="SHA-512" workbookHashValue="3q8ZvnU8Lzv20ZmfOe4M+1txCSNc1lmmS/kX/ZaTky4HYoHXkRqpU/GJYeSqzX6Stmx06gPCXBqCAJEVpowkgQ==" workbookSaltValue="36J3fdd7QjG4W22caVe0/A==" workbookSpinCount="100000" lockStructure="1"/>
  <bookViews>
    <workbookView xWindow="30240" yWindow="500" windowWidth="38400" windowHeight="19960" tabRatio="500" xr2:uid="{00000000-000D-0000-FFFF-FFFF00000000}"/>
  </bookViews>
  <sheets>
    <sheet name="Inputs" sheetId="2" r:id="rId1"/>
    <sheet name="Model" sheetId="1" r:id="rId2"/>
    <sheet name="Analysis 20%" sheetId="7" state="hidden" r:id="rId3"/>
    <sheet name="Analysis 10%" sheetId="5" state="hidden" r:id="rId4"/>
    <sheet name="April Housing Market Data" sheetId="3" state="hidden" r:id="rId5"/>
  </sheets>
  <definedNames>
    <definedName name="_xlnm._FilterDatabase" localSheetId="3" hidden="1">'Analysis 10%'!$B$4:$M$4</definedName>
    <definedName name="_xlnm._FilterDatabase" localSheetId="2" hidden="1">'Analysis 20%'!$B$4:$L$102</definedName>
    <definedName name="_xlnm._FilterDatabase" localSheetId="4" hidden="1">'April Housing Market Data'!$A$1:$F$1179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2" i="2" l="1"/>
  <c r="C40" i="2"/>
  <c r="C21" i="2"/>
  <c r="D2" i="5"/>
  <c r="E2" i="5"/>
  <c r="F2" i="5"/>
  <c r="G2" i="5"/>
  <c r="H2" i="5"/>
  <c r="I2" i="5"/>
  <c r="J2" i="5"/>
  <c r="K2" i="5"/>
  <c r="L2" i="5"/>
  <c r="C2" i="5"/>
  <c r="D2" i="7"/>
  <c r="E2" i="7"/>
  <c r="F2" i="7"/>
  <c r="G2" i="7"/>
  <c r="H2" i="7"/>
  <c r="I2" i="7"/>
  <c r="J2" i="7"/>
  <c r="K2" i="7"/>
  <c r="L2" i="7"/>
  <c r="C2" i="7"/>
  <c r="E17" i="2"/>
  <c r="E16" i="2"/>
  <c r="F57" i="2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" i="2"/>
  <c r="C35" i="2" s="1"/>
  <c r="C29" i="1" s="1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C28" i="2" l="1"/>
  <c r="C60" i="1"/>
  <c r="D29" i="1"/>
  <c r="C54" i="1"/>
  <c r="C68" i="1"/>
  <c r="D68" i="1" s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AF68" i="1" s="1"/>
  <c r="C24" i="2"/>
  <c r="C67" i="1" l="1"/>
  <c r="D67" i="1" s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D60" i="1"/>
  <c r="E29" i="1"/>
  <c r="D54" i="1"/>
  <c r="E54" i="1" s="1"/>
  <c r="F54" i="1" s="1"/>
  <c r="G54" i="1" s="1"/>
  <c r="D123" i="1"/>
  <c r="E123" i="1" s="1"/>
  <c r="F123" i="1" s="1"/>
  <c r="G123" i="1" s="1"/>
  <c r="H123" i="1" s="1"/>
  <c r="C33" i="2"/>
  <c r="D36" i="2"/>
  <c r="D35" i="2"/>
  <c r="F29" i="1" l="1"/>
  <c r="E60" i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D21" i="2"/>
  <c r="D25" i="2"/>
  <c r="C63" i="1"/>
  <c r="J63" i="1"/>
  <c r="V63" i="1"/>
  <c r="X63" i="1"/>
  <c r="Y63" i="1"/>
  <c r="K63" i="1"/>
  <c r="W63" i="1"/>
  <c r="M63" i="1"/>
  <c r="Z63" i="1"/>
  <c r="F63" i="1"/>
  <c r="AD63" i="1"/>
  <c r="AE63" i="1"/>
  <c r="H63" i="1"/>
  <c r="U63" i="1"/>
  <c r="L63" i="1"/>
  <c r="N63" i="1"/>
  <c r="O63" i="1"/>
  <c r="AA63" i="1"/>
  <c r="D63" i="1"/>
  <c r="P63" i="1"/>
  <c r="AB63" i="1"/>
  <c r="E63" i="1"/>
  <c r="AC63" i="1"/>
  <c r="R63" i="1"/>
  <c r="G63" i="1"/>
  <c r="T63" i="1"/>
  <c r="AF63" i="1"/>
  <c r="Q63" i="1"/>
  <c r="I63" i="1"/>
  <c r="S63" i="1"/>
  <c r="H54" i="1"/>
  <c r="Z32" i="1"/>
  <c r="MM126" i="1"/>
  <c r="JS126" i="1"/>
  <c r="GY126" i="1"/>
  <c r="EE126" i="1"/>
  <c r="BK126" i="1"/>
  <c r="JH126" i="1"/>
  <c r="DT126" i="1"/>
  <c r="AZ126" i="1"/>
  <c r="II126" i="1"/>
  <c r="CU126" i="1"/>
  <c r="HX126" i="1"/>
  <c r="O32" i="1"/>
  <c r="HL126" i="1"/>
  <c r="C32" i="1"/>
  <c r="F125" i="1"/>
  <c r="MB126" i="1"/>
  <c r="GN126" i="1"/>
  <c r="FD126" i="1"/>
  <c r="CI126" i="1"/>
  <c r="BX126" i="1"/>
  <c r="KE126" i="1"/>
  <c r="EF126" i="1"/>
  <c r="MA126" i="1"/>
  <c r="JG126" i="1"/>
  <c r="GM126" i="1"/>
  <c r="DS126" i="1"/>
  <c r="AY126" i="1"/>
  <c r="IV126" i="1"/>
  <c r="GB126" i="1"/>
  <c r="DH126" i="1"/>
  <c r="AN126" i="1"/>
  <c r="LD126" i="1"/>
  <c r="AB126" i="1"/>
  <c r="FO126" i="1"/>
  <c r="KR126" i="1"/>
  <c r="P126" i="1"/>
  <c r="FC126" i="1"/>
  <c r="KF126" i="1"/>
  <c r="BW126" i="1"/>
  <c r="JT126" i="1"/>
  <c r="LP126" i="1"/>
  <c r="AM126" i="1"/>
  <c r="IJ126" i="1"/>
  <c r="CV126" i="1"/>
  <c r="LC126" i="1"/>
  <c r="AA126" i="1"/>
  <c r="CJ126" i="1"/>
  <c r="HW126" i="1"/>
  <c r="D32" i="1"/>
  <c r="EQ126" i="1"/>
  <c r="GZ126" i="1"/>
  <c r="LO126" i="1"/>
  <c r="IU126" i="1"/>
  <c r="GA126" i="1"/>
  <c r="DG126" i="1"/>
  <c r="FP126" i="1"/>
  <c r="AA32" i="1"/>
  <c r="P32" i="1"/>
  <c r="KQ126" i="1"/>
  <c r="O126" i="1"/>
  <c r="G125" i="1"/>
  <c r="BL126" i="1"/>
  <c r="AB32" i="1"/>
  <c r="ER126" i="1"/>
  <c r="HK126" i="1"/>
  <c r="MN126" i="1"/>
  <c r="KG126" i="1"/>
  <c r="AC126" i="1"/>
  <c r="BM126" i="1"/>
  <c r="BY126" i="1"/>
  <c r="CW126" i="1"/>
  <c r="ES126" i="1"/>
  <c r="HM126" i="1"/>
  <c r="JU126" i="1"/>
  <c r="AC32" i="1"/>
  <c r="AD126" i="1"/>
  <c r="DV126" i="1"/>
  <c r="F32" i="1"/>
  <c r="AE126" i="1"/>
  <c r="CA126" i="1"/>
  <c r="EI126" i="1"/>
  <c r="EU126" i="1"/>
  <c r="FG126" i="1"/>
  <c r="FS126" i="1"/>
  <c r="GE126" i="1"/>
  <c r="GQ126" i="1"/>
  <c r="HC126" i="1"/>
  <c r="HO126" i="1"/>
  <c r="IA126" i="1"/>
  <c r="IM126" i="1"/>
  <c r="IY126" i="1"/>
  <c r="JK126" i="1"/>
  <c r="JW126" i="1"/>
  <c r="KI126" i="1"/>
  <c r="KU126" i="1"/>
  <c r="LG126" i="1"/>
  <c r="LS126" i="1"/>
  <c r="ME126" i="1"/>
  <c r="MQ126" i="1"/>
  <c r="G32" i="1"/>
  <c r="S32" i="1"/>
  <c r="AE32" i="1"/>
  <c r="FQ126" i="1"/>
  <c r="MO126" i="1"/>
  <c r="BN126" i="1"/>
  <c r="FR126" i="1"/>
  <c r="MD126" i="1"/>
  <c r="S126" i="1"/>
  <c r="DK126" i="1"/>
  <c r="AF126" i="1"/>
  <c r="BP126" i="1"/>
  <c r="DX126" i="1"/>
  <c r="FH126" i="1"/>
  <c r="FT126" i="1"/>
  <c r="HD126" i="1"/>
  <c r="JL126" i="1"/>
  <c r="JX126" i="1"/>
  <c r="KJ126" i="1"/>
  <c r="KV126" i="1"/>
  <c r="LH126" i="1"/>
  <c r="LT126" i="1"/>
  <c r="MF126" i="1"/>
  <c r="MR126" i="1"/>
  <c r="H32" i="1"/>
  <c r="T32" i="1"/>
  <c r="AF32" i="1"/>
  <c r="HA126" i="1"/>
  <c r="Q32" i="1"/>
  <c r="BB126" i="1"/>
  <c r="ET126" i="1"/>
  <c r="LF126" i="1"/>
  <c r="G126" i="1"/>
  <c r="CY126" i="1"/>
  <c r="CZ126" i="1"/>
  <c r="HP126" i="1"/>
  <c r="H124" i="1"/>
  <c r="I126" i="1"/>
  <c r="U126" i="1"/>
  <c r="AG126" i="1"/>
  <c r="AS126" i="1"/>
  <c r="BE126" i="1"/>
  <c r="BQ126" i="1"/>
  <c r="CC126" i="1"/>
  <c r="CO126" i="1"/>
  <c r="DA126" i="1"/>
  <c r="DM126" i="1"/>
  <c r="DY126" i="1"/>
  <c r="EK126" i="1"/>
  <c r="EW126" i="1"/>
  <c r="FI126" i="1"/>
  <c r="FU126" i="1"/>
  <c r="GG126" i="1"/>
  <c r="GS126" i="1"/>
  <c r="HE126" i="1"/>
  <c r="HQ126" i="1"/>
  <c r="IC126" i="1"/>
  <c r="IO126" i="1"/>
  <c r="JA126" i="1"/>
  <c r="JM126" i="1"/>
  <c r="JY126" i="1"/>
  <c r="KK126" i="1"/>
  <c r="KW126" i="1"/>
  <c r="LI126" i="1"/>
  <c r="LU126" i="1"/>
  <c r="MG126" i="1"/>
  <c r="MS126" i="1"/>
  <c r="I32" i="1"/>
  <c r="U32" i="1"/>
  <c r="E126" i="1"/>
  <c r="EG126" i="1"/>
  <c r="IK126" i="1"/>
  <c r="LE126" i="1"/>
  <c r="R126" i="1"/>
  <c r="EH126" i="1"/>
  <c r="MP126" i="1"/>
  <c r="DW126" i="1"/>
  <c r="CN126" i="1"/>
  <c r="IB126" i="1"/>
  <c r="C124" i="1"/>
  <c r="J126" i="1"/>
  <c r="V126" i="1"/>
  <c r="AH126" i="1"/>
  <c r="AT126" i="1"/>
  <c r="BF126" i="1"/>
  <c r="BR126" i="1"/>
  <c r="CD126" i="1"/>
  <c r="CP126" i="1"/>
  <c r="DB126" i="1"/>
  <c r="DN126" i="1"/>
  <c r="DZ126" i="1"/>
  <c r="EL126" i="1"/>
  <c r="EX126" i="1"/>
  <c r="FJ126" i="1"/>
  <c r="FV126" i="1"/>
  <c r="GH126" i="1"/>
  <c r="GT126" i="1"/>
  <c r="HF126" i="1"/>
  <c r="HR126" i="1"/>
  <c r="ID126" i="1"/>
  <c r="IP126" i="1"/>
  <c r="JB126" i="1"/>
  <c r="JN126" i="1"/>
  <c r="JZ126" i="1"/>
  <c r="KL126" i="1"/>
  <c r="KX126" i="1"/>
  <c r="LJ126" i="1"/>
  <c r="LV126" i="1"/>
  <c r="MH126" i="1"/>
  <c r="MT126" i="1"/>
  <c r="J32" i="1"/>
  <c r="V32" i="1"/>
  <c r="Q126" i="1"/>
  <c r="CK126" i="1"/>
  <c r="FE126" i="1"/>
  <c r="HY126" i="1"/>
  <c r="KS126" i="1"/>
  <c r="BZ126" i="1"/>
  <c r="FF126" i="1"/>
  <c r="IL126" i="1"/>
  <c r="R32" i="1"/>
  <c r="BO126" i="1"/>
  <c r="H126" i="1"/>
  <c r="CB126" i="1"/>
  <c r="EV126" i="1"/>
  <c r="GR126" i="1"/>
  <c r="C125" i="1"/>
  <c r="K126" i="1"/>
  <c r="W126" i="1"/>
  <c r="AI126" i="1"/>
  <c r="AU126" i="1"/>
  <c r="BG126" i="1"/>
  <c r="BS126" i="1"/>
  <c r="CE126" i="1"/>
  <c r="CQ126" i="1"/>
  <c r="DC126" i="1"/>
  <c r="DO126" i="1"/>
  <c r="EA126" i="1"/>
  <c r="EM126" i="1"/>
  <c r="EY126" i="1"/>
  <c r="FK126" i="1"/>
  <c r="FW126" i="1"/>
  <c r="GI126" i="1"/>
  <c r="GU126" i="1"/>
  <c r="HG126" i="1"/>
  <c r="HS126" i="1"/>
  <c r="IE126" i="1"/>
  <c r="IQ126" i="1"/>
  <c r="JC126" i="1"/>
  <c r="JO126" i="1"/>
  <c r="KA126" i="1"/>
  <c r="KM126" i="1"/>
  <c r="KY126" i="1"/>
  <c r="LK126" i="1"/>
  <c r="LW126" i="1"/>
  <c r="MI126" i="1"/>
  <c r="MU126" i="1"/>
  <c r="K32" i="1"/>
  <c r="W32" i="1"/>
  <c r="BA126" i="1"/>
  <c r="DI126" i="1"/>
  <c r="GC126" i="1"/>
  <c r="JI126" i="1"/>
  <c r="LQ126" i="1"/>
  <c r="CL126" i="1"/>
  <c r="HB126" i="1"/>
  <c r="KT126" i="1"/>
  <c r="CM126" i="1"/>
  <c r="BD126" i="1"/>
  <c r="DL126" i="1"/>
  <c r="GF126" i="1"/>
  <c r="C126" i="1"/>
  <c r="L126" i="1"/>
  <c r="X126" i="1"/>
  <c r="AJ126" i="1"/>
  <c r="AV126" i="1"/>
  <c r="BH126" i="1"/>
  <c r="BT126" i="1"/>
  <c r="CF126" i="1"/>
  <c r="CR126" i="1"/>
  <c r="DD126" i="1"/>
  <c r="DP126" i="1"/>
  <c r="EB126" i="1"/>
  <c r="EN126" i="1"/>
  <c r="EZ126" i="1"/>
  <c r="FL126" i="1"/>
  <c r="FX126" i="1"/>
  <c r="GJ126" i="1"/>
  <c r="GV126" i="1"/>
  <c r="HH126" i="1"/>
  <c r="HT126" i="1"/>
  <c r="IF126" i="1"/>
  <c r="IR126" i="1"/>
  <c r="JD126" i="1"/>
  <c r="JP126" i="1"/>
  <c r="KB126" i="1"/>
  <c r="KN126" i="1"/>
  <c r="KZ126" i="1"/>
  <c r="LL126" i="1"/>
  <c r="LX126" i="1"/>
  <c r="MJ126" i="1"/>
  <c r="MV126" i="1"/>
  <c r="L32" i="1"/>
  <c r="X32" i="1"/>
  <c r="GO126" i="1"/>
  <c r="E32" i="1"/>
  <c r="F126" i="1"/>
  <c r="CX126" i="1"/>
  <c r="GP126" i="1"/>
  <c r="IX126" i="1"/>
  <c r="LR126" i="1"/>
  <c r="D37" i="2"/>
  <c r="BC126" i="1"/>
  <c r="T126" i="1"/>
  <c r="EJ126" i="1"/>
  <c r="IN126" i="1"/>
  <c r="D126" i="1"/>
  <c r="M126" i="1"/>
  <c r="Y126" i="1"/>
  <c r="AK126" i="1"/>
  <c r="AW126" i="1"/>
  <c r="BI126" i="1"/>
  <c r="BU126" i="1"/>
  <c r="CG126" i="1"/>
  <c r="CS126" i="1"/>
  <c r="DE126" i="1"/>
  <c r="DQ126" i="1"/>
  <c r="EC126" i="1"/>
  <c r="EO126" i="1"/>
  <c r="FA126" i="1"/>
  <c r="FM126" i="1"/>
  <c r="FY126" i="1"/>
  <c r="GK126" i="1"/>
  <c r="GW126" i="1"/>
  <c r="HI126" i="1"/>
  <c r="HU126" i="1"/>
  <c r="IG126" i="1"/>
  <c r="IS126" i="1"/>
  <c r="JE126" i="1"/>
  <c r="JQ126" i="1"/>
  <c r="KC126" i="1"/>
  <c r="KO126" i="1"/>
  <c r="LA126" i="1"/>
  <c r="LM126" i="1"/>
  <c r="LY126" i="1"/>
  <c r="MK126" i="1"/>
  <c r="MW126" i="1"/>
  <c r="M32" i="1"/>
  <c r="Y32" i="1"/>
  <c r="AO126" i="1"/>
  <c r="DU126" i="1"/>
  <c r="IW126" i="1"/>
  <c r="MC126" i="1"/>
  <c r="AP126" i="1"/>
  <c r="DJ126" i="1"/>
  <c r="GD126" i="1"/>
  <c r="HN126" i="1"/>
  <c r="HZ126" i="1"/>
  <c r="JJ126" i="1"/>
  <c r="JV126" i="1"/>
  <c r="KH126" i="1"/>
  <c r="AD32" i="1"/>
  <c r="AQ126" i="1"/>
  <c r="AR126" i="1"/>
  <c r="IZ126" i="1"/>
  <c r="G124" i="1"/>
  <c r="N126" i="1"/>
  <c r="Z126" i="1"/>
  <c r="AL126" i="1"/>
  <c r="AX126" i="1"/>
  <c r="BJ126" i="1"/>
  <c r="BV126" i="1"/>
  <c r="CH126" i="1"/>
  <c r="CT126" i="1"/>
  <c r="DF126" i="1"/>
  <c r="DR126" i="1"/>
  <c r="ED126" i="1"/>
  <c r="EP126" i="1"/>
  <c r="FB126" i="1"/>
  <c r="FN126" i="1"/>
  <c r="FZ126" i="1"/>
  <c r="GL126" i="1"/>
  <c r="GX126" i="1"/>
  <c r="HJ126" i="1"/>
  <c r="HV126" i="1"/>
  <c r="IH126" i="1"/>
  <c r="IT126" i="1"/>
  <c r="JF126" i="1"/>
  <c r="JR126" i="1"/>
  <c r="KD126" i="1"/>
  <c r="KP126" i="1"/>
  <c r="LB126" i="1"/>
  <c r="LN126" i="1"/>
  <c r="LZ126" i="1"/>
  <c r="ML126" i="1"/>
  <c r="MX126" i="1"/>
  <c r="N32" i="1"/>
  <c r="D124" i="1"/>
  <c r="D125" i="1"/>
  <c r="E124" i="1"/>
  <c r="F124" i="1"/>
  <c r="I123" i="1"/>
  <c r="H125" i="1"/>
  <c r="E125" i="1"/>
  <c r="G29" i="1" l="1"/>
  <c r="F60" i="1"/>
  <c r="I54" i="1"/>
  <c r="C127" i="1"/>
  <c r="D127" i="1" s="1"/>
  <c r="E127" i="1" s="1"/>
  <c r="F127" i="1" s="1"/>
  <c r="G127" i="1" s="1"/>
  <c r="H127" i="1" s="1"/>
  <c r="J123" i="1"/>
  <c r="I124" i="1"/>
  <c r="I125" i="1"/>
  <c r="C4" i="1"/>
  <c r="C13" i="1"/>
  <c r="C23" i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H29" i="1" l="1"/>
  <c r="G60" i="1"/>
  <c r="J54" i="1"/>
  <c r="C20" i="1"/>
  <c r="C61" i="1"/>
  <c r="C44" i="1"/>
  <c r="C51" i="1" s="1"/>
  <c r="C30" i="1"/>
  <c r="K123" i="1"/>
  <c r="J124" i="1"/>
  <c r="J125" i="1"/>
  <c r="I127" i="1"/>
  <c r="C17" i="1"/>
  <c r="C14" i="1"/>
  <c r="C16" i="1" s="1"/>
  <c r="I29" i="1" l="1"/>
  <c r="H60" i="1"/>
  <c r="C45" i="1"/>
  <c r="C47" i="1" s="1"/>
  <c r="K54" i="1"/>
  <c r="C48" i="1"/>
  <c r="J127" i="1"/>
  <c r="L123" i="1"/>
  <c r="K124" i="1"/>
  <c r="K125" i="1"/>
  <c r="D13" i="1"/>
  <c r="J29" i="1" l="1"/>
  <c r="I60" i="1"/>
  <c r="D44" i="1"/>
  <c r="D61" i="1"/>
  <c r="L54" i="1"/>
  <c r="K127" i="1"/>
  <c r="D30" i="1"/>
  <c r="M123" i="1"/>
  <c r="L124" i="1"/>
  <c r="L125" i="1"/>
  <c r="D17" i="1"/>
  <c r="E13" i="1" s="1"/>
  <c r="D20" i="1"/>
  <c r="C6" i="1"/>
  <c r="C8" i="1"/>
  <c r="D6" i="1"/>
  <c r="D79" i="1" l="1"/>
  <c r="K29" i="1"/>
  <c r="J60" i="1"/>
  <c r="D51" i="1"/>
  <c r="E44" i="1"/>
  <c r="E61" i="1"/>
  <c r="D48" i="1"/>
  <c r="M54" i="1"/>
  <c r="L127" i="1"/>
  <c r="E30" i="1"/>
  <c r="N123" i="1"/>
  <c r="M124" i="1"/>
  <c r="M125" i="1"/>
  <c r="E20" i="1"/>
  <c r="C79" i="1"/>
  <c r="E17" i="1"/>
  <c r="F13" i="1" s="1"/>
  <c r="E6" i="1"/>
  <c r="C88" i="1"/>
  <c r="D4" i="1"/>
  <c r="D8" i="1"/>
  <c r="E79" i="1" l="1"/>
  <c r="L29" i="1"/>
  <c r="K60" i="1"/>
  <c r="E8" i="1"/>
  <c r="E51" i="1"/>
  <c r="F44" i="1"/>
  <c r="F61" i="1"/>
  <c r="E48" i="1"/>
  <c r="N54" i="1"/>
  <c r="M127" i="1"/>
  <c r="F30" i="1"/>
  <c r="O123" i="1"/>
  <c r="N125" i="1"/>
  <c r="N124" i="1"/>
  <c r="F20" i="1"/>
  <c r="F17" i="1"/>
  <c r="G13" i="1" s="1"/>
  <c r="D88" i="1"/>
  <c r="E4" i="1"/>
  <c r="M29" i="1" l="1"/>
  <c r="L60" i="1"/>
  <c r="F51" i="1"/>
  <c r="G44" i="1"/>
  <c r="G61" i="1"/>
  <c r="F48" i="1"/>
  <c r="O54" i="1"/>
  <c r="N127" i="1"/>
  <c r="P123" i="1"/>
  <c r="O125" i="1"/>
  <c r="O124" i="1"/>
  <c r="G30" i="1"/>
  <c r="G20" i="1"/>
  <c r="G17" i="1"/>
  <c r="H13" i="1" s="1"/>
  <c r="G6" i="1"/>
  <c r="F6" i="1"/>
  <c r="F4" i="1"/>
  <c r="E88" i="1"/>
  <c r="G79" i="1" l="1"/>
  <c r="N29" i="1"/>
  <c r="M60" i="1"/>
  <c r="G51" i="1"/>
  <c r="H44" i="1"/>
  <c r="H61" i="1"/>
  <c r="G48" i="1"/>
  <c r="P54" i="1"/>
  <c r="H30" i="1"/>
  <c r="Q123" i="1"/>
  <c r="P125" i="1"/>
  <c r="P124" i="1"/>
  <c r="O127" i="1"/>
  <c r="H20" i="1"/>
  <c r="F79" i="1"/>
  <c r="F8" i="1"/>
  <c r="G8" i="1" s="1"/>
  <c r="H17" i="1"/>
  <c r="I13" i="1" s="1"/>
  <c r="H6" i="1"/>
  <c r="H79" i="1" l="1"/>
  <c r="O29" i="1"/>
  <c r="N60" i="1"/>
  <c r="H51" i="1"/>
  <c r="I44" i="1"/>
  <c r="I61" i="1"/>
  <c r="H48" i="1"/>
  <c r="Q54" i="1"/>
  <c r="P127" i="1"/>
  <c r="I30" i="1"/>
  <c r="R123" i="1"/>
  <c r="Q125" i="1"/>
  <c r="Q124" i="1"/>
  <c r="I20" i="1"/>
  <c r="F88" i="1"/>
  <c r="G4" i="1"/>
  <c r="I17" i="1"/>
  <c r="J13" i="1" s="1"/>
  <c r="I6" i="1"/>
  <c r="I79" i="1" s="1"/>
  <c r="H4" i="1"/>
  <c r="G88" i="1"/>
  <c r="H8" i="1"/>
  <c r="P29" i="1" l="1"/>
  <c r="O60" i="1"/>
  <c r="I51" i="1"/>
  <c r="J44" i="1"/>
  <c r="J61" i="1"/>
  <c r="I48" i="1"/>
  <c r="R54" i="1"/>
  <c r="S123" i="1"/>
  <c r="R125" i="1"/>
  <c r="R124" i="1"/>
  <c r="Q127" i="1"/>
  <c r="J30" i="1"/>
  <c r="J20" i="1"/>
  <c r="J17" i="1"/>
  <c r="K13" i="1" s="1"/>
  <c r="I8" i="1"/>
  <c r="H88" i="1"/>
  <c r="I4" i="1"/>
  <c r="Q29" i="1" l="1"/>
  <c r="P60" i="1"/>
  <c r="J51" i="1"/>
  <c r="K44" i="1"/>
  <c r="K61" i="1"/>
  <c r="J48" i="1"/>
  <c r="S54" i="1"/>
  <c r="R127" i="1"/>
  <c r="T123" i="1"/>
  <c r="S125" i="1"/>
  <c r="S124" i="1"/>
  <c r="K30" i="1"/>
  <c r="K20" i="1"/>
  <c r="K17" i="1"/>
  <c r="L13" i="1" s="1"/>
  <c r="K6" i="1"/>
  <c r="K79" i="1" s="1"/>
  <c r="J6" i="1"/>
  <c r="J79" i="1" s="1"/>
  <c r="I88" i="1"/>
  <c r="J4" i="1"/>
  <c r="R29" i="1" l="1"/>
  <c r="Q60" i="1"/>
  <c r="K51" i="1"/>
  <c r="L44" i="1"/>
  <c r="L61" i="1"/>
  <c r="K48" i="1"/>
  <c r="T54" i="1"/>
  <c r="S127" i="1"/>
  <c r="L30" i="1"/>
  <c r="L17" i="1"/>
  <c r="M13" i="1" s="1"/>
  <c r="U123" i="1"/>
  <c r="T125" i="1"/>
  <c r="T124" i="1"/>
  <c r="L20" i="1"/>
  <c r="J8" i="1"/>
  <c r="K8" i="1" s="1"/>
  <c r="L6" i="1"/>
  <c r="S29" i="1" l="1"/>
  <c r="R60" i="1"/>
  <c r="L51" i="1"/>
  <c r="M20" i="1"/>
  <c r="M44" i="1"/>
  <c r="M61" i="1"/>
  <c r="L48" i="1"/>
  <c r="U54" i="1"/>
  <c r="T127" i="1"/>
  <c r="M17" i="1"/>
  <c r="N13" i="1" s="1"/>
  <c r="V123" i="1"/>
  <c r="U124" i="1"/>
  <c r="U125" i="1"/>
  <c r="M30" i="1"/>
  <c r="L79" i="1"/>
  <c r="C47" i="2"/>
  <c r="K4" i="1"/>
  <c r="J88" i="1"/>
  <c r="M6" i="1"/>
  <c r="M79" i="1" s="1"/>
  <c r="L4" i="1"/>
  <c r="L8" i="1"/>
  <c r="K88" i="1"/>
  <c r="T29" i="1" l="1"/>
  <c r="S60" i="1"/>
  <c r="M51" i="1"/>
  <c r="M48" i="1"/>
  <c r="N61" i="1"/>
  <c r="N44" i="1"/>
  <c r="V54" i="1"/>
  <c r="U127" i="1"/>
  <c r="N20" i="1"/>
  <c r="N30" i="1"/>
  <c r="N17" i="1"/>
  <c r="O13" i="1" s="1"/>
  <c r="W123" i="1"/>
  <c r="V124" i="1"/>
  <c r="V125" i="1"/>
  <c r="N6" i="1"/>
  <c r="N79" i="1" s="1"/>
  <c r="L88" i="1"/>
  <c r="M8" i="1"/>
  <c r="M4" i="1"/>
  <c r="U29" i="1" l="1"/>
  <c r="T60" i="1"/>
  <c r="N51" i="1"/>
  <c r="N48" i="1"/>
  <c r="V127" i="1"/>
  <c r="O20" i="1"/>
  <c r="O61" i="1"/>
  <c r="O44" i="1"/>
  <c r="W54" i="1"/>
  <c r="O17" i="1"/>
  <c r="P13" i="1" s="1"/>
  <c r="O30" i="1"/>
  <c r="X123" i="1"/>
  <c r="W124" i="1"/>
  <c r="W125" i="1"/>
  <c r="O6" i="1"/>
  <c r="O79" i="1" s="1"/>
  <c r="M88" i="1"/>
  <c r="N8" i="1"/>
  <c r="N4" i="1"/>
  <c r="V29" i="1" l="1"/>
  <c r="U60" i="1"/>
  <c r="O51" i="1"/>
  <c r="W127" i="1"/>
  <c r="O48" i="1"/>
  <c r="P30" i="1"/>
  <c r="P61" i="1"/>
  <c r="P44" i="1"/>
  <c r="X54" i="1"/>
  <c r="P17" i="1"/>
  <c r="Q13" i="1" s="1"/>
  <c r="P20" i="1"/>
  <c r="Y123" i="1"/>
  <c r="X124" i="1"/>
  <c r="X125" i="1"/>
  <c r="N88" i="1"/>
  <c r="O8" i="1"/>
  <c r="O4" i="1"/>
  <c r="W29" i="1" l="1"/>
  <c r="V60" i="1"/>
  <c r="X127" i="1"/>
  <c r="P51" i="1"/>
  <c r="P48" i="1"/>
  <c r="Q17" i="1"/>
  <c r="R13" i="1" s="1"/>
  <c r="R20" i="1" s="1"/>
  <c r="Q61" i="1"/>
  <c r="Q44" i="1"/>
  <c r="Y54" i="1"/>
  <c r="Q30" i="1"/>
  <c r="Q20" i="1"/>
  <c r="Z123" i="1"/>
  <c r="Y124" i="1"/>
  <c r="Y125" i="1"/>
  <c r="P6" i="1"/>
  <c r="P79" i="1" s="1"/>
  <c r="Q6" i="1"/>
  <c r="Q79" i="1" s="1"/>
  <c r="O88" i="1"/>
  <c r="P4" i="1"/>
  <c r="Y127" i="1" l="1"/>
  <c r="X29" i="1"/>
  <c r="W60" i="1"/>
  <c r="R30" i="1"/>
  <c r="Q51" i="1"/>
  <c r="Q48" i="1"/>
  <c r="R61" i="1"/>
  <c r="R44" i="1"/>
  <c r="R17" i="1"/>
  <c r="S13" i="1" s="1"/>
  <c r="S17" i="1" s="1"/>
  <c r="T13" i="1" s="1"/>
  <c r="Z54" i="1"/>
  <c r="AA123" i="1"/>
  <c r="Z125" i="1"/>
  <c r="Z124" i="1"/>
  <c r="P8" i="1"/>
  <c r="P88" i="1" s="1"/>
  <c r="Z127" i="1" l="1"/>
  <c r="Y29" i="1"/>
  <c r="X60" i="1"/>
  <c r="R51" i="1"/>
  <c r="S30" i="1"/>
  <c r="T44" i="1"/>
  <c r="T61" i="1"/>
  <c r="S61" i="1"/>
  <c r="S44" i="1"/>
  <c r="S20" i="1"/>
  <c r="R48" i="1"/>
  <c r="AA54" i="1"/>
  <c r="AB123" i="1"/>
  <c r="AA125" i="1"/>
  <c r="AA124" i="1"/>
  <c r="T30" i="1"/>
  <c r="T20" i="1"/>
  <c r="Q4" i="1"/>
  <c r="S6" i="1"/>
  <c r="S79" i="1" s="1"/>
  <c r="R6" i="1"/>
  <c r="R79" i="1" s="1"/>
  <c r="Q8" i="1"/>
  <c r="R4" i="1" s="1"/>
  <c r="T17" i="1"/>
  <c r="U13" i="1" s="1"/>
  <c r="Z29" i="1" l="1"/>
  <c r="Y60" i="1"/>
  <c r="S51" i="1"/>
  <c r="T51" i="1"/>
  <c r="U44" i="1"/>
  <c r="U61" i="1"/>
  <c r="S48" i="1"/>
  <c r="T48" i="1"/>
  <c r="AB54" i="1"/>
  <c r="U30" i="1"/>
  <c r="AC123" i="1"/>
  <c r="AB125" i="1"/>
  <c r="AB124" i="1"/>
  <c r="AA127" i="1"/>
  <c r="U20" i="1"/>
  <c r="R8" i="1"/>
  <c r="S4" i="1" s="1"/>
  <c r="Q88" i="1"/>
  <c r="U17" i="1"/>
  <c r="V13" i="1" s="1"/>
  <c r="AA29" i="1" l="1"/>
  <c r="Z60" i="1"/>
  <c r="U51" i="1"/>
  <c r="U48" i="1"/>
  <c r="V44" i="1"/>
  <c r="V61" i="1"/>
  <c r="AC54" i="1"/>
  <c r="AD123" i="1"/>
  <c r="AC125" i="1"/>
  <c r="AC124" i="1"/>
  <c r="AB127" i="1"/>
  <c r="V30" i="1"/>
  <c r="V20" i="1"/>
  <c r="R88" i="1"/>
  <c r="S8" i="1"/>
  <c r="T4" i="1" s="1"/>
  <c r="U6" i="1"/>
  <c r="U79" i="1" s="1"/>
  <c r="T6" i="1"/>
  <c r="T79" i="1" s="1"/>
  <c r="V17" i="1"/>
  <c r="W13" i="1" s="1"/>
  <c r="AB29" i="1" l="1"/>
  <c r="AA60" i="1"/>
  <c r="V51" i="1"/>
  <c r="V48" i="1"/>
  <c r="W44" i="1"/>
  <c r="W61" i="1"/>
  <c r="AD54" i="1"/>
  <c r="AC127" i="1"/>
  <c r="W30" i="1"/>
  <c r="AE123" i="1"/>
  <c r="AD125" i="1"/>
  <c r="AD124" i="1"/>
  <c r="W20" i="1"/>
  <c r="S88" i="1"/>
  <c r="T8" i="1"/>
  <c r="U8" i="1" s="1"/>
  <c r="W17" i="1"/>
  <c r="X13" i="1" s="1"/>
  <c r="V6" i="1"/>
  <c r="V79" i="1" s="1"/>
  <c r="AC29" i="1" l="1"/>
  <c r="AB60" i="1"/>
  <c r="W51" i="1"/>
  <c r="W48" i="1"/>
  <c r="X44" i="1"/>
  <c r="X61" i="1"/>
  <c r="AE54" i="1"/>
  <c r="AD127" i="1"/>
  <c r="AF123" i="1"/>
  <c r="AE125" i="1"/>
  <c r="AE124" i="1"/>
  <c r="X30" i="1"/>
  <c r="X20" i="1"/>
  <c r="U4" i="1"/>
  <c r="T88" i="1"/>
  <c r="W6" i="1"/>
  <c r="W79" i="1" s="1"/>
  <c r="X17" i="1"/>
  <c r="Y13" i="1" s="1"/>
  <c r="U88" i="1"/>
  <c r="V4" i="1"/>
  <c r="V8" i="1"/>
  <c r="AD29" i="1" l="1"/>
  <c r="AC60" i="1"/>
  <c r="X51" i="1"/>
  <c r="Y44" i="1"/>
  <c r="Y61" i="1"/>
  <c r="X48" i="1"/>
  <c r="AF54" i="1"/>
  <c r="Y30" i="1"/>
  <c r="AG123" i="1"/>
  <c r="AF125" i="1"/>
  <c r="AF124" i="1"/>
  <c r="AE127" i="1"/>
  <c r="Y20" i="1"/>
  <c r="Y17" i="1"/>
  <c r="Z13" i="1" s="1"/>
  <c r="X6" i="1"/>
  <c r="X79" i="1" s="1"/>
  <c r="V88" i="1"/>
  <c r="W4" i="1"/>
  <c r="W8" i="1"/>
  <c r="AE29" i="1" l="1"/>
  <c r="AD60" i="1"/>
  <c r="Y51" i="1"/>
  <c r="Z61" i="1"/>
  <c r="Z44" i="1"/>
  <c r="Y48" i="1"/>
  <c r="AF127" i="1"/>
  <c r="Z30" i="1"/>
  <c r="AH123" i="1"/>
  <c r="AG125" i="1"/>
  <c r="AG124" i="1"/>
  <c r="Z20" i="1"/>
  <c r="Y6" i="1"/>
  <c r="Y79" i="1" s="1"/>
  <c r="Z17" i="1"/>
  <c r="AA13" i="1" s="1"/>
  <c r="X4" i="1"/>
  <c r="X8" i="1"/>
  <c r="W88" i="1"/>
  <c r="AF29" i="1" l="1"/>
  <c r="AF60" i="1" s="1"/>
  <c r="AE60" i="1"/>
  <c r="Z51" i="1"/>
  <c r="AA61" i="1"/>
  <c r="AA44" i="1"/>
  <c r="Z48" i="1"/>
  <c r="AI123" i="1"/>
  <c r="AH125" i="1"/>
  <c r="AH124" i="1"/>
  <c r="AG127" i="1"/>
  <c r="AA30" i="1"/>
  <c r="AA20" i="1"/>
  <c r="Z6" i="1"/>
  <c r="Z79" i="1" s="1"/>
  <c r="AA17" i="1"/>
  <c r="AB13" i="1" s="1"/>
  <c r="Y8" i="1"/>
  <c r="Y4" i="1"/>
  <c r="X88" i="1"/>
  <c r="AA51" i="1" l="1"/>
  <c r="AA48" i="1"/>
  <c r="AB61" i="1"/>
  <c r="AB44" i="1"/>
  <c r="AH127" i="1"/>
  <c r="AB30" i="1"/>
  <c r="AJ123" i="1"/>
  <c r="AI124" i="1"/>
  <c r="AI125" i="1"/>
  <c r="AB20" i="1"/>
  <c r="AA6" i="1"/>
  <c r="AA79" i="1" s="1"/>
  <c r="Z8" i="1"/>
  <c r="Z4" i="1"/>
  <c r="Y88" i="1"/>
  <c r="AB17" i="1"/>
  <c r="AC13" i="1" s="1"/>
  <c r="AI127" i="1" l="1"/>
  <c r="AB51" i="1"/>
  <c r="AC61" i="1"/>
  <c r="AC44" i="1"/>
  <c r="AB48" i="1"/>
  <c r="AC30" i="1"/>
  <c r="AK123" i="1"/>
  <c r="AJ124" i="1"/>
  <c r="AJ125" i="1"/>
  <c r="AC20" i="1"/>
  <c r="AB6" i="1"/>
  <c r="AB79" i="1" s="1"/>
  <c r="AC17" i="1"/>
  <c r="AD13" i="1" s="1"/>
  <c r="Z88" i="1"/>
  <c r="AA4" i="1"/>
  <c r="AA8" i="1"/>
  <c r="AJ127" i="1" l="1"/>
  <c r="AC51" i="1"/>
  <c r="AC48" i="1"/>
  <c r="AD61" i="1"/>
  <c r="AD44" i="1"/>
  <c r="AL123" i="1"/>
  <c r="AK124" i="1"/>
  <c r="AK125" i="1"/>
  <c r="AD30" i="1"/>
  <c r="AD20" i="1"/>
  <c r="AC6" i="1"/>
  <c r="AC79" i="1" s="1"/>
  <c r="AD17" i="1"/>
  <c r="AE13" i="1" s="1"/>
  <c r="AA88" i="1"/>
  <c r="AB4" i="1"/>
  <c r="AB8" i="1"/>
  <c r="AK127" i="1" l="1"/>
  <c r="AD51" i="1"/>
  <c r="AD48" i="1"/>
  <c r="AE61" i="1"/>
  <c r="AE44" i="1"/>
  <c r="AM123" i="1"/>
  <c r="AL124" i="1"/>
  <c r="AL125" i="1"/>
  <c r="AE30" i="1"/>
  <c r="AE20" i="1"/>
  <c r="AB88" i="1"/>
  <c r="AC4" i="1"/>
  <c r="AC8" i="1"/>
  <c r="AE17" i="1"/>
  <c r="AF13" i="1" s="1"/>
  <c r="AL127" i="1" l="1"/>
  <c r="AE51" i="1"/>
  <c r="AE48" i="1"/>
  <c r="AF44" i="1"/>
  <c r="AF61" i="1"/>
  <c r="AF30" i="1"/>
  <c r="AN123" i="1"/>
  <c r="AM125" i="1"/>
  <c r="AM124" i="1"/>
  <c r="AF20" i="1"/>
  <c r="AD6" i="1"/>
  <c r="AD79" i="1" s="1"/>
  <c r="AF17" i="1"/>
  <c r="AC88" i="1"/>
  <c r="AD4" i="1"/>
  <c r="AF51" i="1" l="1"/>
  <c r="AF48" i="1"/>
  <c r="AO123" i="1"/>
  <c r="AN124" i="1"/>
  <c r="AN125" i="1"/>
  <c r="AM127" i="1"/>
  <c r="AD8" i="1"/>
  <c r="AF6" i="1"/>
  <c r="AE6" i="1"/>
  <c r="AE79" i="1" s="1"/>
  <c r="AN127" i="1" l="1"/>
  <c r="AE8" i="1"/>
  <c r="AE88" i="1" s="1"/>
  <c r="AE4" i="1"/>
  <c r="AD88" i="1"/>
  <c r="AP123" i="1"/>
  <c r="AO125" i="1"/>
  <c r="AO124" i="1"/>
  <c r="AF79" i="1"/>
  <c r="C49" i="2"/>
  <c r="AF4" i="1" l="1"/>
  <c r="AF8" i="1"/>
  <c r="AF88" i="1" s="1"/>
  <c r="AQ123" i="1"/>
  <c r="AP125" i="1"/>
  <c r="AP124" i="1"/>
  <c r="AO127" i="1"/>
  <c r="AP127" i="1" l="1"/>
  <c r="AR123" i="1"/>
  <c r="AQ125" i="1"/>
  <c r="AQ124" i="1"/>
  <c r="AS123" i="1" l="1"/>
  <c r="AR125" i="1"/>
  <c r="AR124" i="1"/>
  <c r="AQ127" i="1"/>
  <c r="AR127" i="1" l="1"/>
  <c r="AT123" i="1"/>
  <c r="AS125" i="1"/>
  <c r="AS124" i="1"/>
  <c r="AS127" i="1" l="1"/>
  <c r="AU123" i="1"/>
  <c r="AT125" i="1"/>
  <c r="AT124" i="1"/>
  <c r="AT127" i="1" l="1"/>
  <c r="AV123" i="1"/>
  <c r="AU125" i="1"/>
  <c r="AU124" i="1"/>
  <c r="AU127" i="1" l="1"/>
  <c r="AW123" i="1"/>
  <c r="AV125" i="1"/>
  <c r="AV124" i="1"/>
  <c r="AV127" i="1" l="1"/>
  <c r="AX123" i="1"/>
  <c r="AW124" i="1"/>
  <c r="AW125" i="1"/>
  <c r="AW127" i="1" l="1"/>
  <c r="AY123" i="1"/>
  <c r="AX124" i="1"/>
  <c r="AX125" i="1"/>
  <c r="AX127" i="1" l="1"/>
  <c r="AZ123" i="1"/>
  <c r="AY125" i="1"/>
  <c r="AY124" i="1"/>
  <c r="BA123" i="1" l="1"/>
  <c r="AZ124" i="1"/>
  <c r="AZ125" i="1"/>
  <c r="AY127" i="1"/>
  <c r="AZ127" i="1" l="1"/>
  <c r="BB123" i="1"/>
  <c r="BA124" i="1"/>
  <c r="BA125" i="1"/>
  <c r="BA127" i="1" l="1"/>
  <c r="BC123" i="1"/>
  <c r="BB125" i="1"/>
  <c r="BB124" i="1"/>
  <c r="BD123" i="1" l="1"/>
  <c r="BC125" i="1"/>
  <c r="BC124" i="1"/>
  <c r="BB127" i="1"/>
  <c r="BC127" i="1" l="1"/>
  <c r="BE123" i="1"/>
  <c r="BD125" i="1"/>
  <c r="BD124" i="1"/>
  <c r="BD127" i="1" l="1"/>
  <c r="BF123" i="1"/>
  <c r="BE125" i="1"/>
  <c r="BE124" i="1"/>
  <c r="BE127" i="1" l="1"/>
  <c r="BG123" i="1"/>
  <c r="BF125" i="1"/>
  <c r="BF124" i="1"/>
  <c r="BF127" i="1" l="1"/>
  <c r="BH123" i="1"/>
  <c r="BG125" i="1"/>
  <c r="BG124" i="1"/>
  <c r="BG127" i="1" l="1"/>
  <c r="BI123" i="1"/>
  <c r="BH125" i="1"/>
  <c r="BH124" i="1"/>
  <c r="BH127" i="1" l="1"/>
  <c r="BJ123" i="1"/>
  <c r="BI124" i="1"/>
  <c r="BI125" i="1"/>
  <c r="BI127" i="1" l="1"/>
  <c r="BK123" i="1"/>
  <c r="BJ125" i="1"/>
  <c r="BJ124" i="1"/>
  <c r="BJ127" i="1" l="1"/>
  <c r="BL123" i="1"/>
  <c r="BK125" i="1"/>
  <c r="BK124" i="1"/>
  <c r="BM123" i="1" l="1"/>
  <c r="BL124" i="1"/>
  <c r="BL125" i="1"/>
  <c r="BK127" i="1"/>
  <c r="BL127" i="1" l="1"/>
  <c r="BN123" i="1"/>
  <c r="BM124" i="1"/>
  <c r="BM125" i="1"/>
  <c r="BO123" i="1" l="1"/>
  <c r="BN124" i="1"/>
  <c r="BN125" i="1"/>
  <c r="BM127" i="1"/>
  <c r="BN127" i="1" l="1"/>
  <c r="BP123" i="1"/>
  <c r="BO125" i="1"/>
  <c r="BO124" i="1"/>
  <c r="BO127" i="1" l="1"/>
  <c r="BQ123" i="1"/>
  <c r="BP125" i="1"/>
  <c r="BP124" i="1"/>
  <c r="BP127" i="1" l="1"/>
  <c r="BR123" i="1"/>
  <c r="BQ125" i="1"/>
  <c r="BQ124" i="1"/>
  <c r="BQ127" i="1" l="1"/>
  <c r="BS123" i="1"/>
  <c r="BR125" i="1"/>
  <c r="BR124" i="1"/>
  <c r="BR127" i="1" l="1"/>
  <c r="BT123" i="1"/>
  <c r="BS125" i="1"/>
  <c r="BS124" i="1"/>
  <c r="BS127" i="1" l="1"/>
  <c r="BU123" i="1"/>
  <c r="BT125" i="1"/>
  <c r="BT124" i="1"/>
  <c r="BT127" i="1" l="1"/>
  <c r="BV123" i="1"/>
  <c r="BU124" i="1"/>
  <c r="BU125" i="1"/>
  <c r="BU127" i="1" l="1"/>
  <c r="BW123" i="1"/>
  <c r="BV125" i="1"/>
  <c r="BV127" i="1" s="1"/>
  <c r="BV124" i="1"/>
  <c r="BX123" i="1" l="1"/>
  <c r="BW125" i="1"/>
  <c r="BW124" i="1"/>
  <c r="BY123" i="1" l="1"/>
  <c r="BX124" i="1"/>
  <c r="BX125" i="1"/>
  <c r="BW127" i="1"/>
  <c r="BX127" i="1" l="1"/>
  <c r="BZ123" i="1"/>
  <c r="BY124" i="1"/>
  <c r="BY125" i="1"/>
  <c r="CA123" i="1" l="1"/>
  <c r="BZ125" i="1"/>
  <c r="BZ124" i="1"/>
  <c r="BY127" i="1"/>
  <c r="BZ127" i="1" l="1"/>
  <c r="CB123" i="1"/>
  <c r="CA125" i="1"/>
  <c r="CA124" i="1"/>
  <c r="CC123" i="1" l="1"/>
  <c r="CB125" i="1"/>
  <c r="CB124" i="1"/>
  <c r="CA127" i="1"/>
  <c r="CB127" i="1" l="1"/>
  <c r="CD123" i="1"/>
  <c r="CC124" i="1"/>
  <c r="CC125" i="1"/>
  <c r="CC127" i="1" l="1"/>
  <c r="CE123" i="1"/>
  <c r="CD124" i="1"/>
  <c r="CD125" i="1"/>
  <c r="CD127" i="1" l="1"/>
  <c r="CF123" i="1"/>
  <c r="CE124" i="1"/>
  <c r="CE125" i="1"/>
  <c r="CE127" i="1" l="1"/>
  <c r="CG123" i="1"/>
  <c r="CF124" i="1"/>
  <c r="CF125" i="1"/>
  <c r="CF127" i="1" l="1"/>
  <c r="CH123" i="1"/>
  <c r="CG124" i="1"/>
  <c r="CG125" i="1"/>
  <c r="CG127" i="1" l="1"/>
  <c r="CI123" i="1"/>
  <c r="CH124" i="1"/>
  <c r="CH125" i="1"/>
  <c r="CH127" i="1" l="1"/>
  <c r="CJ123" i="1"/>
  <c r="CI125" i="1"/>
  <c r="CI124" i="1"/>
  <c r="CK123" i="1" l="1"/>
  <c r="CJ124" i="1"/>
  <c r="CJ125" i="1"/>
  <c r="CI127" i="1"/>
  <c r="CJ127" i="1" l="1"/>
  <c r="CL123" i="1"/>
  <c r="CK124" i="1"/>
  <c r="CK125" i="1"/>
  <c r="CM123" i="1" l="1"/>
  <c r="CL124" i="1"/>
  <c r="CL125" i="1"/>
  <c r="CK127" i="1"/>
  <c r="CL127" i="1" l="1"/>
  <c r="CN123" i="1"/>
  <c r="CM125" i="1"/>
  <c r="CM124" i="1"/>
  <c r="CM127" i="1" l="1"/>
  <c r="CO123" i="1"/>
  <c r="CN125" i="1"/>
  <c r="CN124" i="1"/>
  <c r="CN127" i="1" l="1"/>
  <c r="CP123" i="1"/>
  <c r="CO125" i="1"/>
  <c r="CO124" i="1"/>
  <c r="CO127" i="1" l="1"/>
  <c r="CQ123" i="1"/>
  <c r="CP125" i="1"/>
  <c r="CP124" i="1"/>
  <c r="CP127" i="1" l="1"/>
  <c r="CR123" i="1"/>
  <c r="CQ125" i="1"/>
  <c r="CQ124" i="1"/>
  <c r="CQ127" i="1" l="1"/>
  <c r="CS123" i="1"/>
  <c r="CR124" i="1"/>
  <c r="CR125" i="1"/>
  <c r="CR127" i="1" l="1"/>
  <c r="CT123" i="1"/>
  <c r="CS124" i="1"/>
  <c r="CS125" i="1"/>
  <c r="CS127" i="1" l="1"/>
  <c r="CU123" i="1"/>
  <c r="CT124" i="1"/>
  <c r="CT125" i="1"/>
  <c r="CT127" i="1" s="1"/>
  <c r="CV123" i="1" l="1"/>
  <c r="CU125" i="1"/>
  <c r="CU124" i="1"/>
  <c r="CW123" i="1" l="1"/>
  <c r="CV124" i="1"/>
  <c r="CV125" i="1"/>
  <c r="CU127" i="1"/>
  <c r="CV127" i="1" l="1"/>
  <c r="CX123" i="1"/>
  <c r="CW124" i="1"/>
  <c r="CW125" i="1"/>
  <c r="CY123" i="1" l="1"/>
  <c r="CX124" i="1"/>
  <c r="CX125" i="1"/>
  <c r="CW127" i="1"/>
  <c r="CX127" i="1" l="1"/>
  <c r="CZ123" i="1"/>
  <c r="CY124" i="1"/>
  <c r="CY125" i="1"/>
  <c r="DA123" i="1" l="1"/>
  <c r="CZ125" i="1"/>
  <c r="CZ124" i="1"/>
  <c r="CY127" i="1"/>
  <c r="CZ127" i="1" l="1"/>
  <c r="DB123" i="1"/>
  <c r="DA125" i="1"/>
  <c r="DA124" i="1"/>
  <c r="DA127" i="1" l="1"/>
  <c r="DC123" i="1"/>
  <c r="DB125" i="1"/>
  <c r="DB124" i="1"/>
  <c r="DB127" i="1" l="1"/>
  <c r="DD123" i="1"/>
  <c r="DC125" i="1"/>
  <c r="DC127" i="1" s="1"/>
  <c r="DC124" i="1"/>
  <c r="DE123" i="1" l="1"/>
  <c r="DD125" i="1"/>
  <c r="DD127" i="1" s="1"/>
  <c r="DD124" i="1"/>
  <c r="DF123" i="1" l="1"/>
  <c r="DE124" i="1"/>
  <c r="DE125" i="1"/>
  <c r="DE127" i="1" s="1"/>
  <c r="DG123" i="1" l="1"/>
  <c r="DF125" i="1"/>
  <c r="DF127" i="1" s="1"/>
  <c r="DF124" i="1"/>
  <c r="DH123" i="1" l="1"/>
  <c r="DG125" i="1"/>
  <c r="DG124" i="1"/>
  <c r="DI123" i="1" l="1"/>
  <c r="DH124" i="1"/>
  <c r="DH125" i="1"/>
  <c r="DG127" i="1"/>
  <c r="DH127" i="1" l="1"/>
  <c r="DJ123" i="1"/>
  <c r="DI125" i="1"/>
  <c r="DI124" i="1"/>
  <c r="DK123" i="1" l="1"/>
  <c r="DJ124" i="1"/>
  <c r="DJ125" i="1"/>
  <c r="DI127" i="1"/>
  <c r="DJ127" i="1" l="1"/>
  <c r="DL123" i="1"/>
  <c r="DK124" i="1"/>
  <c r="DK125" i="1"/>
  <c r="DK127" i="1" l="1"/>
  <c r="DM123" i="1"/>
  <c r="DL125" i="1"/>
  <c r="DL124" i="1"/>
  <c r="DL127" i="1" l="1"/>
  <c r="DN123" i="1"/>
  <c r="DM124" i="1"/>
  <c r="DM125" i="1"/>
  <c r="DM127" i="1" l="1"/>
  <c r="DO123" i="1"/>
  <c r="DN125" i="1"/>
  <c r="DN124" i="1"/>
  <c r="DN127" i="1" l="1"/>
  <c r="DP123" i="1"/>
  <c r="DO125" i="1"/>
  <c r="DO127" i="1" s="1"/>
  <c r="DO124" i="1"/>
  <c r="DQ123" i="1" l="1"/>
  <c r="DP125" i="1"/>
  <c r="DP127" i="1" s="1"/>
  <c r="DP124" i="1"/>
  <c r="DR123" i="1" l="1"/>
  <c r="DQ124" i="1"/>
  <c r="DQ125" i="1"/>
  <c r="DQ127" i="1" s="1"/>
  <c r="DS123" i="1" l="1"/>
  <c r="DR125" i="1"/>
  <c r="DR127" i="1" s="1"/>
  <c r="DR124" i="1"/>
  <c r="DT123" i="1" l="1"/>
  <c r="DS125" i="1"/>
  <c r="DS124" i="1"/>
  <c r="DU123" i="1" l="1"/>
  <c r="DT125" i="1"/>
  <c r="DT124" i="1"/>
  <c r="DS127" i="1"/>
  <c r="DT127" i="1" l="1"/>
  <c r="DV123" i="1"/>
  <c r="DU125" i="1"/>
  <c r="DU124" i="1"/>
  <c r="DU127" i="1" l="1"/>
  <c r="DW123" i="1"/>
  <c r="DV125" i="1"/>
  <c r="DV124" i="1"/>
  <c r="DV127" i="1" l="1"/>
  <c r="DX123" i="1"/>
  <c r="DW124" i="1"/>
  <c r="DW125" i="1"/>
  <c r="DY123" i="1" l="1"/>
  <c r="DX125" i="1"/>
  <c r="DX124" i="1"/>
  <c r="DW127" i="1"/>
  <c r="DX127" i="1" l="1"/>
  <c r="DZ123" i="1"/>
  <c r="DY124" i="1"/>
  <c r="DY125" i="1"/>
  <c r="DY127" i="1" l="1"/>
  <c r="EA123" i="1"/>
  <c r="DZ124" i="1"/>
  <c r="DZ125" i="1"/>
  <c r="DZ127" i="1" l="1"/>
  <c r="EB123" i="1"/>
  <c r="EA124" i="1"/>
  <c r="EA125" i="1"/>
  <c r="EA127" i="1" l="1"/>
  <c r="EC123" i="1"/>
  <c r="EB125" i="1"/>
  <c r="EB124" i="1"/>
  <c r="EB127" i="1" l="1"/>
  <c r="ED123" i="1"/>
  <c r="EC124" i="1"/>
  <c r="EC125" i="1"/>
  <c r="EC127" i="1" l="1"/>
  <c r="EE123" i="1"/>
  <c r="ED125" i="1"/>
  <c r="ED124" i="1"/>
  <c r="ED127" i="1" l="1"/>
  <c r="EF123" i="1"/>
  <c r="EE125" i="1"/>
  <c r="EE124" i="1"/>
  <c r="EG123" i="1" l="1"/>
  <c r="EF125" i="1"/>
  <c r="EF124" i="1"/>
  <c r="EE127" i="1"/>
  <c r="EF127" i="1" l="1"/>
  <c r="EH123" i="1"/>
  <c r="EG125" i="1"/>
  <c r="EG124" i="1"/>
  <c r="EI123" i="1" l="1"/>
  <c r="EH125" i="1"/>
  <c r="EH124" i="1"/>
  <c r="EG127" i="1"/>
  <c r="EH127" i="1" l="1"/>
  <c r="EJ123" i="1"/>
  <c r="EI124" i="1"/>
  <c r="EI125" i="1"/>
  <c r="EK123" i="1" l="1"/>
  <c r="EJ125" i="1"/>
  <c r="EJ124" i="1"/>
  <c r="EI127" i="1"/>
  <c r="EJ127" i="1" l="1"/>
  <c r="EL123" i="1"/>
  <c r="EK124" i="1"/>
  <c r="EK125" i="1"/>
  <c r="EK127" i="1" s="1"/>
  <c r="EM123" i="1" l="1"/>
  <c r="EL124" i="1"/>
  <c r="EL125" i="1"/>
  <c r="EL127" i="1" s="1"/>
  <c r="EN123" i="1" l="1"/>
  <c r="EM125" i="1"/>
  <c r="EM127" i="1" s="1"/>
  <c r="EM124" i="1"/>
  <c r="EO123" i="1" l="1"/>
  <c r="EN125" i="1"/>
  <c r="EN127" i="1" s="1"/>
  <c r="EN124" i="1"/>
  <c r="EP123" i="1" l="1"/>
  <c r="EO124" i="1"/>
  <c r="EO125" i="1"/>
  <c r="EO127" i="1" s="1"/>
  <c r="EQ123" i="1" l="1"/>
  <c r="EP125" i="1"/>
  <c r="EP127" i="1" s="1"/>
  <c r="EP124" i="1"/>
  <c r="ER123" i="1" l="1"/>
  <c r="EQ125" i="1"/>
  <c r="EQ124" i="1"/>
  <c r="ES123" i="1" l="1"/>
  <c r="ER125" i="1"/>
  <c r="ER124" i="1"/>
  <c r="EQ127" i="1"/>
  <c r="ER127" i="1" l="1"/>
  <c r="ET123" i="1"/>
  <c r="ES124" i="1"/>
  <c r="ES125" i="1"/>
  <c r="EU123" i="1" l="1"/>
  <c r="ET125" i="1"/>
  <c r="ET124" i="1"/>
  <c r="ES127" i="1"/>
  <c r="ET127" i="1" l="1"/>
  <c r="EV123" i="1"/>
  <c r="EU124" i="1"/>
  <c r="EU125" i="1"/>
  <c r="EW123" i="1" l="1"/>
  <c r="EV125" i="1"/>
  <c r="EV124" i="1"/>
  <c r="EU127" i="1"/>
  <c r="EV127" i="1" l="1"/>
  <c r="EX123" i="1"/>
  <c r="EW124" i="1"/>
  <c r="EW125" i="1"/>
  <c r="EW127" i="1" l="1"/>
  <c r="EY123" i="1"/>
  <c r="EX124" i="1"/>
  <c r="EX125" i="1"/>
  <c r="EX127" i="1" l="1"/>
  <c r="EZ123" i="1"/>
  <c r="EY124" i="1"/>
  <c r="EY125" i="1"/>
  <c r="EY127" i="1" l="1"/>
  <c r="FA123" i="1"/>
  <c r="EZ125" i="1"/>
  <c r="EZ124" i="1"/>
  <c r="EZ127" i="1" l="1"/>
  <c r="FB123" i="1"/>
  <c r="FA124" i="1"/>
  <c r="FA125" i="1"/>
  <c r="FA127" i="1" l="1"/>
  <c r="FC123" i="1"/>
  <c r="FB125" i="1"/>
  <c r="FB124" i="1"/>
  <c r="FB127" i="1" l="1"/>
  <c r="FD123" i="1"/>
  <c r="FC125" i="1"/>
  <c r="FC124" i="1"/>
  <c r="FE123" i="1" l="1"/>
  <c r="FD125" i="1"/>
  <c r="FD124" i="1"/>
  <c r="FC127" i="1"/>
  <c r="FD127" i="1" l="1"/>
  <c r="FF123" i="1"/>
  <c r="FE125" i="1"/>
  <c r="FE124" i="1"/>
  <c r="FG123" i="1" l="1"/>
  <c r="FF125" i="1"/>
  <c r="FF124" i="1"/>
  <c r="FE127" i="1"/>
  <c r="FF127" i="1" l="1"/>
  <c r="FH123" i="1"/>
  <c r="FG125" i="1"/>
  <c r="FG124" i="1"/>
  <c r="FI123" i="1" l="1"/>
  <c r="FH125" i="1"/>
  <c r="FH124" i="1"/>
  <c r="FG127" i="1"/>
  <c r="FH127" i="1" l="1"/>
  <c r="FJ123" i="1"/>
  <c r="FI125" i="1"/>
  <c r="FI124" i="1"/>
  <c r="FI127" i="1" l="1"/>
  <c r="FK123" i="1"/>
  <c r="FJ125" i="1"/>
  <c r="FJ124" i="1"/>
  <c r="FJ127" i="1" l="1"/>
  <c r="FL123" i="1"/>
  <c r="FK125" i="1"/>
  <c r="FK124" i="1"/>
  <c r="FK127" i="1" l="1"/>
  <c r="FM123" i="1"/>
  <c r="FL125" i="1"/>
  <c r="FL124" i="1"/>
  <c r="FL127" i="1" l="1"/>
  <c r="FN123" i="1"/>
  <c r="FM124" i="1"/>
  <c r="FM125" i="1"/>
  <c r="FM127" i="1" l="1"/>
  <c r="FO123" i="1"/>
  <c r="FN125" i="1"/>
  <c r="FN124" i="1"/>
  <c r="FN127" i="1" l="1"/>
  <c r="FP123" i="1"/>
  <c r="FO125" i="1"/>
  <c r="FO124" i="1"/>
  <c r="FQ123" i="1" l="1"/>
  <c r="FP125" i="1"/>
  <c r="FP124" i="1"/>
  <c r="FO127" i="1"/>
  <c r="FP127" i="1" l="1"/>
  <c r="FR123" i="1"/>
  <c r="FQ125" i="1"/>
  <c r="FQ124" i="1"/>
  <c r="FS123" i="1" l="1"/>
  <c r="FR125" i="1"/>
  <c r="FR124" i="1"/>
  <c r="FQ127" i="1"/>
  <c r="FR127" i="1" l="1"/>
  <c r="FT123" i="1"/>
  <c r="FS124" i="1"/>
  <c r="FS125" i="1"/>
  <c r="FU123" i="1" l="1"/>
  <c r="FT125" i="1"/>
  <c r="FT124" i="1"/>
  <c r="FS127" i="1"/>
  <c r="FT127" i="1" l="1"/>
  <c r="FV123" i="1"/>
  <c r="FU124" i="1"/>
  <c r="FU125" i="1"/>
  <c r="FU127" i="1" l="1"/>
  <c r="FW123" i="1"/>
  <c r="FV124" i="1"/>
  <c r="FV125" i="1"/>
  <c r="FV127" i="1" l="1"/>
  <c r="FX123" i="1"/>
  <c r="FW124" i="1"/>
  <c r="FW125" i="1"/>
  <c r="FW127" i="1" s="1"/>
  <c r="FY123" i="1" l="1"/>
  <c r="FX124" i="1"/>
  <c r="FX125" i="1"/>
  <c r="FX127" i="1" s="1"/>
  <c r="FZ123" i="1" l="1"/>
  <c r="FY124" i="1"/>
  <c r="FY125" i="1"/>
  <c r="FY127" i="1" s="1"/>
  <c r="GA123" i="1" l="1"/>
  <c r="FZ125" i="1"/>
  <c r="FZ127" i="1" s="1"/>
  <c r="FZ124" i="1"/>
  <c r="GB123" i="1" l="1"/>
  <c r="GA125" i="1"/>
  <c r="GA124" i="1"/>
  <c r="GC123" i="1" l="1"/>
  <c r="GB125" i="1"/>
  <c r="GB124" i="1"/>
  <c r="GA127" i="1"/>
  <c r="GB127" i="1" l="1"/>
  <c r="GD123" i="1"/>
  <c r="GC125" i="1"/>
  <c r="GC124" i="1"/>
  <c r="GE123" i="1" l="1"/>
  <c r="GD125" i="1"/>
  <c r="GD124" i="1"/>
  <c r="GC127" i="1"/>
  <c r="GD127" i="1" l="1"/>
  <c r="GF123" i="1"/>
  <c r="GE125" i="1"/>
  <c r="GE124" i="1"/>
  <c r="GG123" i="1" l="1"/>
  <c r="GF125" i="1"/>
  <c r="GF124" i="1"/>
  <c r="GE127" i="1"/>
  <c r="GF127" i="1" l="1"/>
  <c r="GH123" i="1"/>
  <c r="GG125" i="1"/>
  <c r="GG124" i="1"/>
  <c r="GG127" i="1" l="1"/>
  <c r="GI123" i="1"/>
  <c r="GH125" i="1"/>
  <c r="GH124" i="1"/>
  <c r="GH127" i="1" l="1"/>
  <c r="GJ123" i="1"/>
  <c r="GI125" i="1"/>
  <c r="GI124" i="1"/>
  <c r="GI127" i="1" l="1"/>
  <c r="GK123" i="1"/>
  <c r="GJ125" i="1"/>
  <c r="GJ127" i="1" s="1"/>
  <c r="GJ124" i="1"/>
  <c r="GL123" i="1" l="1"/>
  <c r="GK124" i="1"/>
  <c r="GK125" i="1"/>
  <c r="GK127" i="1" s="1"/>
  <c r="GM123" i="1" l="1"/>
  <c r="GL125" i="1"/>
  <c r="GL127" i="1" s="1"/>
  <c r="GL124" i="1"/>
  <c r="GN123" i="1" l="1"/>
  <c r="GM125" i="1"/>
  <c r="GM124" i="1"/>
  <c r="GO123" i="1" l="1"/>
  <c r="GN125" i="1"/>
  <c r="GN124" i="1"/>
  <c r="GM127" i="1"/>
  <c r="GN127" i="1" l="1"/>
  <c r="GP123" i="1"/>
  <c r="GO124" i="1"/>
  <c r="GO125" i="1"/>
  <c r="GQ123" i="1" l="1"/>
  <c r="GP125" i="1"/>
  <c r="GP124" i="1"/>
  <c r="GO127" i="1"/>
  <c r="GP127" i="1" l="1"/>
  <c r="GR123" i="1"/>
  <c r="GQ124" i="1"/>
  <c r="GQ125" i="1"/>
  <c r="GS123" i="1" l="1"/>
  <c r="GR125" i="1"/>
  <c r="GR124" i="1"/>
  <c r="GQ127" i="1"/>
  <c r="GR127" i="1" l="1"/>
  <c r="GT123" i="1"/>
  <c r="GS124" i="1"/>
  <c r="GS125" i="1"/>
  <c r="GS127" i="1" l="1"/>
  <c r="GU123" i="1"/>
  <c r="GT124" i="1"/>
  <c r="GT125" i="1"/>
  <c r="GT127" i="1" l="1"/>
  <c r="GV123" i="1"/>
  <c r="GU124" i="1"/>
  <c r="GU125" i="1"/>
  <c r="GU127" i="1" l="1"/>
  <c r="GW123" i="1"/>
  <c r="GV124" i="1"/>
  <c r="GV125" i="1"/>
  <c r="GV127" i="1" l="1"/>
  <c r="GX123" i="1"/>
  <c r="GW124" i="1"/>
  <c r="GW125" i="1"/>
  <c r="GW127" i="1" l="1"/>
  <c r="GY123" i="1"/>
  <c r="GX125" i="1"/>
  <c r="GX127" i="1" s="1"/>
  <c r="GX124" i="1"/>
  <c r="GZ123" i="1" l="1"/>
  <c r="GY125" i="1"/>
  <c r="GY124" i="1"/>
  <c r="HA123" i="1" l="1"/>
  <c r="GZ125" i="1"/>
  <c r="GZ124" i="1"/>
  <c r="GY127" i="1"/>
  <c r="GZ127" i="1" l="1"/>
  <c r="HB123" i="1"/>
  <c r="HA124" i="1"/>
  <c r="HA125" i="1"/>
  <c r="HC123" i="1" l="1"/>
  <c r="HB125" i="1"/>
  <c r="HB124" i="1"/>
  <c r="HA127" i="1"/>
  <c r="HB127" i="1" l="1"/>
  <c r="HD123" i="1"/>
  <c r="HC125" i="1"/>
  <c r="HC124" i="1"/>
  <c r="HE123" i="1" l="1"/>
  <c r="HD125" i="1"/>
  <c r="HD124" i="1"/>
  <c r="HC127" i="1"/>
  <c r="HD127" i="1" l="1"/>
  <c r="HF123" i="1"/>
  <c r="HE125" i="1"/>
  <c r="HE124" i="1"/>
  <c r="HE127" i="1" l="1"/>
  <c r="HG123" i="1"/>
  <c r="HF125" i="1"/>
  <c r="HF124" i="1"/>
  <c r="HF127" i="1" l="1"/>
  <c r="HH123" i="1"/>
  <c r="HG125" i="1"/>
  <c r="HG127" i="1" s="1"/>
  <c r="HG124" i="1"/>
  <c r="HI123" i="1" l="1"/>
  <c r="HH125" i="1"/>
  <c r="HH127" i="1" s="1"/>
  <c r="HH124" i="1"/>
  <c r="HJ123" i="1" l="1"/>
  <c r="HI124" i="1"/>
  <c r="HI125" i="1"/>
  <c r="HI127" i="1" s="1"/>
  <c r="HK123" i="1" l="1"/>
  <c r="HJ125" i="1"/>
  <c r="HJ127" i="1" s="1"/>
  <c r="HJ124" i="1"/>
  <c r="HL123" i="1" l="1"/>
  <c r="HK125" i="1"/>
  <c r="HK124" i="1"/>
  <c r="HM123" i="1" l="1"/>
  <c r="HL125" i="1"/>
  <c r="HL124" i="1"/>
  <c r="HK127" i="1"/>
  <c r="HL127" i="1" l="1"/>
  <c r="HN123" i="1"/>
  <c r="HM124" i="1"/>
  <c r="HM125" i="1"/>
  <c r="HO123" i="1" l="1"/>
  <c r="HN125" i="1"/>
  <c r="HN124" i="1"/>
  <c r="HM127" i="1"/>
  <c r="HN127" i="1" l="1"/>
  <c r="HP123" i="1"/>
  <c r="HO125" i="1"/>
  <c r="HO124" i="1"/>
  <c r="HQ123" i="1" l="1"/>
  <c r="HP125" i="1"/>
  <c r="HP124" i="1"/>
  <c r="HO127" i="1"/>
  <c r="HP127" i="1" l="1"/>
  <c r="HR123" i="1"/>
  <c r="HQ124" i="1"/>
  <c r="HQ125" i="1"/>
  <c r="HQ127" i="1" l="1"/>
  <c r="HS123" i="1"/>
  <c r="HR124" i="1"/>
  <c r="HR125" i="1"/>
  <c r="HR127" i="1" l="1"/>
  <c r="HT123" i="1"/>
  <c r="HS124" i="1"/>
  <c r="HS125" i="1"/>
  <c r="HS127" i="1" l="1"/>
  <c r="HU123" i="1"/>
  <c r="HT124" i="1"/>
  <c r="HT125" i="1"/>
  <c r="HT127" i="1" l="1"/>
  <c r="HV123" i="1"/>
  <c r="HU124" i="1"/>
  <c r="HU125" i="1"/>
  <c r="HU127" i="1" s="1"/>
  <c r="HW123" i="1" l="1"/>
  <c r="HV125" i="1"/>
  <c r="HV127" i="1" s="1"/>
  <c r="HV124" i="1"/>
  <c r="HX123" i="1" l="1"/>
  <c r="HW125" i="1"/>
  <c r="HW124" i="1"/>
  <c r="HY123" i="1" l="1"/>
  <c r="HX125" i="1"/>
  <c r="HX124" i="1"/>
  <c r="HW127" i="1"/>
  <c r="HX127" i="1" l="1"/>
  <c r="HZ123" i="1"/>
  <c r="HY124" i="1"/>
  <c r="HY125" i="1"/>
  <c r="IA123" i="1" l="1"/>
  <c r="HZ125" i="1"/>
  <c r="HZ124" i="1"/>
  <c r="HY127" i="1"/>
  <c r="HZ127" i="1" l="1"/>
  <c r="IB123" i="1"/>
  <c r="IA125" i="1"/>
  <c r="IA124" i="1"/>
  <c r="IC123" i="1" l="1"/>
  <c r="IB125" i="1"/>
  <c r="IB124" i="1"/>
  <c r="IA127" i="1"/>
  <c r="IB127" i="1" l="1"/>
  <c r="ID123" i="1"/>
  <c r="IC125" i="1"/>
  <c r="IC124" i="1"/>
  <c r="IC127" i="1" l="1"/>
  <c r="IE123" i="1"/>
  <c r="ID125" i="1"/>
  <c r="ID124" i="1"/>
  <c r="ID127" i="1" l="1"/>
  <c r="IF123" i="1"/>
  <c r="IE125" i="1"/>
  <c r="IE124" i="1"/>
  <c r="IE127" i="1" l="1"/>
  <c r="IG123" i="1"/>
  <c r="IF125" i="1"/>
  <c r="IF127" i="1" s="1"/>
  <c r="IF124" i="1"/>
  <c r="IH123" i="1" l="1"/>
  <c r="IG124" i="1"/>
  <c r="IG125" i="1"/>
  <c r="IG127" i="1" s="1"/>
  <c r="II123" i="1" l="1"/>
  <c r="IH125" i="1"/>
  <c r="IH127" i="1" s="1"/>
  <c r="IH124" i="1"/>
  <c r="IJ123" i="1" l="1"/>
  <c r="II125" i="1"/>
  <c r="II124" i="1"/>
  <c r="IK123" i="1" l="1"/>
  <c r="IJ125" i="1"/>
  <c r="IJ124" i="1"/>
  <c r="II127" i="1"/>
  <c r="IJ127" i="1" l="1"/>
  <c r="IL123" i="1"/>
  <c r="IK124" i="1"/>
  <c r="IK125" i="1"/>
  <c r="IM123" i="1" l="1"/>
  <c r="IL124" i="1"/>
  <c r="IL125" i="1"/>
  <c r="IK127" i="1"/>
  <c r="IL127" i="1" l="1"/>
  <c r="IN123" i="1"/>
  <c r="IM124" i="1"/>
  <c r="IM125" i="1"/>
  <c r="IO123" i="1" l="1"/>
  <c r="IN125" i="1"/>
  <c r="IN124" i="1"/>
  <c r="IM127" i="1"/>
  <c r="IN127" i="1" l="1"/>
  <c r="IP123" i="1"/>
  <c r="IO124" i="1"/>
  <c r="IO125" i="1"/>
  <c r="IO127" i="1" l="1"/>
  <c r="IQ123" i="1"/>
  <c r="IP124" i="1"/>
  <c r="IP125" i="1"/>
  <c r="IP127" i="1" l="1"/>
  <c r="IR123" i="1"/>
  <c r="IQ125" i="1"/>
  <c r="IQ124" i="1"/>
  <c r="IQ127" i="1" l="1"/>
  <c r="IS123" i="1"/>
  <c r="IR125" i="1"/>
  <c r="IR124" i="1"/>
  <c r="IR127" i="1" l="1"/>
  <c r="IT123" i="1"/>
  <c r="IS124" i="1"/>
  <c r="IS125" i="1"/>
  <c r="IS127" i="1" s="1"/>
  <c r="IU123" i="1" l="1"/>
  <c r="IT125" i="1"/>
  <c r="IT127" i="1" s="1"/>
  <c r="IT124" i="1"/>
  <c r="IV123" i="1" l="1"/>
  <c r="IU125" i="1"/>
  <c r="IU124" i="1"/>
  <c r="IW123" i="1" l="1"/>
  <c r="IV125" i="1"/>
  <c r="IV124" i="1"/>
  <c r="IU127" i="1"/>
  <c r="IV127" i="1" l="1"/>
  <c r="IX123" i="1"/>
  <c r="IW124" i="1"/>
  <c r="IW125" i="1"/>
  <c r="IY123" i="1" l="1"/>
  <c r="IX124" i="1"/>
  <c r="IX125" i="1"/>
  <c r="IW127" i="1"/>
  <c r="IX127" i="1" l="1"/>
  <c r="IZ123" i="1"/>
  <c r="IY124" i="1"/>
  <c r="IY125" i="1"/>
  <c r="JA123" i="1" l="1"/>
  <c r="IZ125" i="1"/>
  <c r="IZ124" i="1"/>
  <c r="IY127" i="1"/>
  <c r="IZ127" i="1" l="1"/>
  <c r="JB123" i="1"/>
  <c r="JA124" i="1"/>
  <c r="JA125" i="1"/>
  <c r="JA127" i="1" l="1"/>
  <c r="JC123" i="1"/>
  <c r="JB124" i="1"/>
  <c r="JB125" i="1"/>
  <c r="JB127" i="1" l="1"/>
  <c r="JD123" i="1"/>
  <c r="JC125" i="1"/>
  <c r="JC124" i="1"/>
  <c r="JC127" i="1" l="1"/>
  <c r="JE123" i="1"/>
  <c r="JD125" i="1"/>
  <c r="JD127" i="1" s="1"/>
  <c r="JD124" i="1"/>
  <c r="JF123" i="1" l="1"/>
  <c r="JE124" i="1"/>
  <c r="JE125" i="1"/>
  <c r="JE127" i="1" s="1"/>
  <c r="JG123" i="1" l="1"/>
  <c r="JF125" i="1"/>
  <c r="JF127" i="1" s="1"/>
  <c r="JF124" i="1"/>
  <c r="JH123" i="1" l="1"/>
  <c r="JG125" i="1"/>
  <c r="JG124" i="1"/>
  <c r="JI123" i="1" l="1"/>
  <c r="JH125" i="1"/>
  <c r="JH124" i="1"/>
  <c r="JG127" i="1"/>
  <c r="JH127" i="1" l="1"/>
  <c r="JJ123" i="1"/>
  <c r="JI124" i="1"/>
  <c r="JI125" i="1"/>
  <c r="JK123" i="1" l="1"/>
  <c r="JJ124" i="1"/>
  <c r="JJ125" i="1"/>
  <c r="JI127" i="1"/>
  <c r="JJ127" i="1" l="1"/>
  <c r="JL123" i="1"/>
  <c r="JK124" i="1"/>
  <c r="JK125" i="1"/>
  <c r="JM123" i="1" l="1"/>
  <c r="JL125" i="1"/>
  <c r="JL124" i="1"/>
  <c r="JK127" i="1"/>
  <c r="JL127" i="1" l="1"/>
  <c r="JN123" i="1"/>
  <c r="JM124" i="1"/>
  <c r="JM125" i="1"/>
  <c r="JM127" i="1" l="1"/>
  <c r="JO123" i="1"/>
  <c r="JN124" i="1"/>
  <c r="JN125" i="1"/>
  <c r="JN127" i="1" l="1"/>
  <c r="JP123" i="1"/>
  <c r="JO124" i="1"/>
  <c r="JO125" i="1"/>
  <c r="JO127" i="1" l="1"/>
  <c r="JQ123" i="1"/>
  <c r="JP124" i="1"/>
  <c r="JP125" i="1"/>
  <c r="JP127" i="1" l="1"/>
  <c r="JR123" i="1"/>
  <c r="JQ124" i="1"/>
  <c r="JQ125" i="1"/>
  <c r="JQ127" i="1" s="1"/>
  <c r="JS123" i="1" l="1"/>
  <c r="JR125" i="1"/>
  <c r="JR127" i="1" s="1"/>
  <c r="JR124" i="1"/>
  <c r="JT123" i="1" l="1"/>
  <c r="JS125" i="1"/>
  <c r="JS124" i="1"/>
  <c r="JU123" i="1" l="1"/>
  <c r="JT125" i="1"/>
  <c r="JT124" i="1"/>
  <c r="JS127" i="1"/>
  <c r="JT127" i="1" l="1"/>
  <c r="JV123" i="1"/>
  <c r="JU125" i="1"/>
  <c r="JU124" i="1"/>
  <c r="JW123" i="1" l="1"/>
  <c r="JV124" i="1"/>
  <c r="JV125" i="1"/>
  <c r="JU127" i="1"/>
  <c r="JV127" i="1" l="1"/>
  <c r="JX123" i="1"/>
  <c r="JW125" i="1"/>
  <c r="JW124" i="1"/>
  <c r="JY123" i="1" l="1"/>
  <c r="JX125" i="1"/>
  <c r="JX124" i="1"/>
  <c r="JW127" i="1"/>
  <c r="JX127" i="1" l="1"/>
  <c r="JZ123" i="1"/>
  <c r="JY125" i="1"/>
  <c r="JY124" i="1"/>
  <c r="JY127" i="1" l="1"/>
  <c r="KA123" i="1"/>
  <c r="JZ125" i="1"/>
  <c r="JZ124" i="1"/>
  <c r="JZ127" i="1" l="1"/>
  <c r="KB123" i="1"/>
  <c r="KA125" i="1"/>
  <c r="KA127" i="1" s="1"/>
  <c r="KA124" i="1"/>
  <c r="KC123" i="1" l="1"/>
  <c r="KB125" i="1"/>
  <c r="KB127" i="1" s="1"/>
  <c r="KB124" i="1"/>
  <c r="KD123" i="1" l="1"/>
  <c r="KC124" i="1"/>
  <c r="KC125" i="1"/>
  <c r="KC127" i="1" s="1"/>
  <c r="KE123" i="1" l="1"/>
  <c r="KD125" i="1"/>
  <c r="KD127" i="1" s="1"/>
  <c r="KD124" i="1"/>
  <c r="KF123" i="1" l="1"/>
  <c r="KE125" i="1"/>
  <c r="KE124" i="1"/>
  <c r="KG123" i="1" l="1"/>
  <c r="KF125" i="1"/>
  <c r="KF124" i="1"/>
  <c r="KE127" i="1"/>
  <c r="KF127" i="1" l="1"/>
  <c r="KH123" i="1"/>
  <c r="KG125" i="1"/>
  <c r="KG124" i="1"/>
  <c r="KI123" i="1" l="1"/>
  <c r="KH124" i="1"/>
  <c r="KH125" i="1"/>
  <c r="KG127" i="1"/>
  <c r="KH127" i="1" l="1"/>
  <c r="KJ123" i="1"/>
  <c r="KI124" i="1"/>
  <c r="KI125" i="1"/>
  <c r="KK123" i="1" l="1"/>
  <c r="KJ125" i="1"/>
  <c r="KJ124" i="1"/>
  <c r="KI127" i="1"/>
  <c r="KJ127" i="1" l="1"/>
  <c r="KL123" i="1"/>
  <c r="KK125" i="1"/>
  <c r="KK124" i="1"/>
  <c r="KK127" i="1" l="1"/>
  <c r="KM123" i="1"/>
  <c r="KL124" i="1"/>
  <c r="KL125" i="1"/>
  <c r="KL127" i="1" l="1"/>
  <c r="KN123" i="1"/>
  <c r="KM124" i="1"/>
  <c r="KM125" i="1"/>
  <c r="KM127" i="1" s="1"/>
  <c r="KO123" i="1" l="1"/>
  <c r="KN124" i="1"/>
  <c r="KN125" i="1"/>
  <c r="KN127" i="1" s="1"/>
  <c r="KP123" i="1" l="1"/>
  <c r="KO124" i="1"/>
  <c r="KO125" i="1"/>
  <c r="KO127" i="1" s="1"/>
  <c r="KQ123" i="1" l="1"/>
  <c r="KP125" i="1"/>
  <c r="KP127" i="1" s="1"/>
  <c r="KP124" i="1"/>
  <c r="KR123" i="1" l="1"/>
  <c r="KQ125" i="1"/>
  <c r="KQ124" i="1"/>
  <c r="KS123" i="1" l="1"/>
  <c r="KR125" i="1"/>
  <c r="KR124" i="1"/>
  <c r="KQ127" i="1"/>
  <c r="KR127" i="1" l="1"/>
  <c r="KT123" i="1"/>
  <c r="KS125" i="1"/>
  <c r="KS124" i="1"/>
  <c r="KU123" i="1" l="1"/>
  <c r="KT124" i="1"/>
  <c r="KT125" i="1"/>
  <c r="KS127" i="1"/>
  <c r="KT127" i="1" l="1"/>
  <c r="KV123" i="1"/>
  <c r="KU124" i="1"/>
  <c r="KU125" i="1"/>
  <c r="KW123" i="1" l="1"/>
  <c r="KV125" i="1"/>
  <c r="KV124" i="1"/>
  <c r="KU127" i="1"/>
  <c r="KV127" i="1" l="1"/>
  <c r="KX123" i="1"/>
  <c r="KW125" i="1"/>
  <c r="KW124" i="1"/>
  <c r="KW127" i="1" l="1"/>
  <c r="KY123" i="1"/>
  <c r="KX125" i="1"/>
  <c r="KX124" i="1"/>
  <c r="KX127" i="1" l="1"/>
  <c r="KZ123" i="1"/>
  <c r="KY125" i="1"/>
  <c r="KY124" i="1"/>
  <c r="KY127" i="1" l="1"/>
  <c r="LA123" i="1"/>
  <c r="KZ125" i="1"/>
  <c r="KZ127" i="1" s="1"/>
  <c r="KZ124" i="1"/>
  <c r="LB123" i="1" l="1"/>
  <c r="LA124" i="1"/>
  <c r="LA125" i="1"/>
  <c r="LA127" i="1" s="1"/>
  <c r="LC123" i="1" l="1"/>
  <c r="LB125" i="1"/>
  <c r="LB127" i="1" s="1"/>
  <c r="LB124" i="1"/>
  <c r="LD123" i="1" l="1"/>
  <c r="LC125" i="1"/>
  <c r="LC124" i="1"/>
  <c r="LE123" i="1" l="1"/>
  <c r="LD125" i="1"/>
  <c r="LD124" i="1"/>
  <c r="LC127" i="1"/>
  <c r="LD127" i="1" l="1"/>
  <c r="LF123" i="1"/>
  <c r="LE125" i="1"/>
  <c r="LE124" i="1"/>
  <c r="LG123" i="1" l="1"/>
  <c r="LF124" i="1"/>
  <c r="LF125" i="1"/>
  <c r="LE127" i="1"/>
  <c r="LF127" i="1" l="1"/>
  <c r="LH123" i="1"/>
  <c r="LG125" i="1"/>
  <c r="LG124" i="1"/>
  <c r="LI123" i="1" l="1"/>
  <c r="LH125" i="1"/>
  <c r="LH124" i="1"/>
  <c r="LG127" i="1"/>
  <c r="LH127" i="1" l="1"/>
  <c r="LJ123" i="1"/>
  <c r="LI125" i="1"/>
  <c r="LI124" i="1"/>
  <c r="LI127" i="1" l="1"/>
  <c r="LK123" i="1"/>
  <c r="LJ125" i="1"/>
  <c r="LJ124" i="1"/>
  <c r="LJ127" i="1" l="1"/>
  <c r="LL123" i="1"/>
  <c r="LK125" i="1"/>
  <c r="LK124" i="1"/>
  <c r="LK127" i="1" l="1"/>
  <c r="LM123" i="1"/>
  <c r="LL124" i="1"/>
  <c r="LL125" i="1"/>
  <c r="LL127" i="1" s="1"/>
  <c r="LN123" i="1" l="1"/>
  <c r="LM124" i="1"/>
  <c r="LM125" i="1"/>
  <c r="LM127" i="1" s="1"/>
  <c r="LO123" i="1" l="1"/>
  <c r="LN125" i="1"/>
  <c r="LN127" i="1" s="1"/>
  <c r="LN124" i="1"/>
  <c r="LP123" i="1" l="1"/>
  <c r="LO125" i="1"/>
  <c r="LO124" i="1"/>
  <c r="LQ123" i="1" l="1"/>
  <c r="LP125" i="1"/>
  <c r="LP124" i="1"/>
  <c r="LO127" i="1"/>
  <c r="LP127" i="1" l="1"/>
  <c r="LR123" i="1"/>
  <c r="LQ125" i="1"/>
  <c r="LQ124" i="1"/>
  <c r="LS123" i="1" l="1"/>
  <c r="LR124" i="1"/>
  <c r="LR125" i="1"/>
  <c r="LQ127" i="1"/>
  <c r="LR127" i="1" l="1"/>
  <c r="LT123" i="1"/>
  <c r="LS124" i="1"/>
  <c r="LS125" i="1"/>
  <c r="LU123" i="1" l="1"/>
  <c r="LT125" i="1"/>
  <c r="LT124" i="1"/>
  <c r="LS127" i="1"/>
  <c r="LT127" i="1" l="1"/>
  <c r="LV123" i="1"/>
  <c r="LU124" i="1"/>
  <c r="LU125" i="1"/>
  <c r="LU127" i="1" s="1"/>
  <c r="LW123" i="1" l="1"/>
  <c r="LV124" i="1"/>
  <c r="LV125" i="1"/>
  <c r="LV127" i="1" s="1"/>
  <c r="LX123" i="1" l="1"/>
  <c r="LW124" i="1"/>
  <c r="LW125" i="1"/>
  <c r="LW127" i="1" s="1"/>
  <c r="LY123" i="1" l="1"/>
  <c r="LX125" i="1"/>
  <c r="LX127" i="1" s="1"/>
  <c r="LX124" i="1"/>
  <c r="LZ123" i="1" l="1"/>
  <c r="LY124" i="1"/>
  <c r="LY125" i="1"/>
  <c r="LY127" i="1" s="1"/>
  <c r="MA123" i="1" l="1"/>
  <c r="LZ125" i="1"/>
  <c r="LZ127" i="1" s="1"/>
  <c r="LZ124" i="1"/>
  <c r="MB123" i="1" l="1"/>
  <c r="MA125" i="1"/>
  <c r="MA124" i="1"/>
  <c r="MC123" i="1" l="1"/>
  <c r="MB125" i="1"/>
  <c r="MB124" i="1"/>
  <c r="MA127" i="1"/>
  <c r="MB127" i="1" l="1"/>
  <c r="MD123" i="1"/>
  <c r="MC125" i="1"/>
  <c r="MC124" i="1"/>
  <c r="ME123" i="1" l="1"/>
  <c r="MD124" i="1"/>
  <c r="MD125" i="1"/>
  <c r="MC127" i="1"/>
  <c r="MD127" i="1" l="1"/>
  <c r="MF123" i="1"/>
  <c r="ME125" i="1"/>
  <c r="ME124" i="1"/>
  <c r="MG123" i="1" l="1"/>
  <c r="MF125" i="1"/>
  <c r="MF124" i="1"/>
  <c r="ME127" i="1"/>
  <c r="MF127" i="1" l="1"/>
  <c r="MH123" i="1"/>
  <c r="MG125" i="1"/>
  <c r="MG124" i="1"/>
  <c r="MG127" i="1" l="1"/>
  <c r="MI123" i="1"/>
  <c r="MH125" i="1"/>
  <c r="MH127" i="1" s="1"/>
  <c r="MH124" i="1"/>
  <c r="MJ123" i="1" l="1"/>
  <c r="MI125" i="1"/>
  <c r="MI127" i="1" s="1"/>
  <c r="MI124" i="1"/>
  <c r="MK123" i="1" l="1"/>
  <c r="MJ125" i="1"/>
  <c r="MJ127" i="1" s="1"/>
  <c r="MJ124" i="1"/>
  <c r="ML123" i="1" l="1"/>
  <c r="MK124" i="1"/>
  <c r="MK125" i="1"/>
  <c r="MK127" i="1" s="1"/>
  <c r="MM123" i="1" l="1"/>
  <c r="ML125" i="1"/>
  <c r="ML127" i="1" s="1"/>
  <c r="ML124" i="1"/>
  <c r="MN123" i="1" l="1"/>
  <c r="MM125" i="1"/>
  <c r="MM124" i="1"/>
  <c r="MO123" i="1" l="1"/>
  <c r="MN125" i="1"/>
  <c r="MN124" i="1"/>
  <c r="MM127" i="1"/>
  <c r="MN127" i="1" l="1"/>
  <c r="MP123" i="1"/>
  <c r="MO125" i="1"/>
  <c r="MO124" i="1"/>
  <c r="MQ123" i="1" l="1"/>
  <c r="MP124" i="1"/>
  <c r="MP125" i="1"/>
  <c r="MO127" i="1"/>
  <c r="MP127" i="1" l="1"/>
  <c r="MR123" i="1"/>
  <c r="MQ125" i="1"/>
  <c r="MQ124" i="1"/>
  <c r="MS123" i="1" l="1"/>
  <c r="MR125" i="1"/>
  <c r="MR124" i="1"/>
  <c r="MQ127" i="1"/>
  <c r="MR127" i="1" l="1"/>
  <c r="MT123" i="1"/>
  <c r="MS125" i="1"/>
  <c r="MS124" i="1"/>
  <c r="MS127" i="1" l="1"/>
  <c r="MU123" i="1"/>
  <c r="MT124" i="1"/>
  <c r="MT125" i="1"/>
  <c r="MT127" i="1" l="1"/>
  <c r="MV123" i="1"/>
  <c r="MU124" i="1"/>
  <c r="MU125" i="1"/>
  <c r="MU127" i="1" l="1"/>
  <c r="MW123" i="1"/>
  <c r="MV124" i="1"/>
  <c r="MV125" i="1"/>
  <c r="MV127" i="1" l="1"/>
  <c r="MX123" i="1"/>
  <c r="MW124" i="1"/>
  <c r="MW125" i="1"/>
  <c r="MW127" i="1" l="1"/>
  <c r="MX125" i="1"/>
  <c r="MX124" i="1"/>
  <c r="C58" i="1" l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C59" i="1"/>
  <c r="C49" i="1" s="1"/>
  <c r="C50" i="1" s="1"/>
  <c r="D59" i="1"/>
  <c r="D49" i="1" s="1"/>
  <c r="E59" i="1"/>
  <c r="E49" i="1" s="1"/>
  <c r="F59" i="1"/>
  <c r="F49" i="1" s="1"/>
  <c r="G59" i="1"/>
  <c r="G49" i="1" s="1"/>
  <c r="H59" i="1"/>
  <c r="H49" i="1" s="1"/>
  <c r="I59" i="1"/>
  <c r="I49" i="1" s="1"/>
  <c r="J59" i="1"/>
  <c r="J49" i="1" s="1"/>
  <c r="K59" i="1"/>
  <c r="K49" i="1" s="1"/>
  <c r="L59" i="1"/>
  <c r="L49" i="1" s="1"/>
  <c r="M59" i="1"/>
  <c r="M49" i="1" s="1"/>
  <c r="N59" i="1"/>
  <c r="N49" i="1" s="1"/>
  <c r="O59" i="1"/>
  <c r="O49" i="1" s="1"/>
  <c r="P59" i="1"/>
  <c r="P49" i="1" s="1"/>
  <c r="Q59" i="1"/>
  <c r="Q49" i="1" s="1"/>
  <c r="R59" i="1"/>
  <c r="R49" i="1" s="1"/>
  <c r="S59" i="1"/>
  <c r="S49" i="1" s="1"/>
  <c r="T59" i="1"/>
  <c r="T49" i="1" s="1"/>
  <c r="U59" i="1"/>
  <c r="U49" i="1" s="1"/>
  <c r="V59" i="1"/>
  <c r="V49" i="1" s="1"/>
  <c r="W59" i="1"/>
  <c r="W49" i="1" s="1"/>
  <c r="X59" i="1"/>
  <c r="X49" i="1" s="1"/>
  <c r="Y59" i="1"/>
  <c r="Y49" i="1" s="1"/>
  <c r="Z59" i="1"/>
  <c r="Z49" i="1" s="1"/>
  <c r="AA59" i="1"/>
  <c r="AA49" i="1" s="1"/>
  <c r="AB59" i="1"/>
  <c r="AB49" i="1" s="1"/>
  <c r="AC59" i="1"/>
  <c r="AC49" i="1" s="1"/>
  <c r="AD59" i="1"/>
  <c r="AD49" i="1" s="1"/>
  <c r="AE59" i="1"/>
  <c r="AF5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C28" i="1"/>
  <c r="C18" i="1" s="1"/>
  <c r="D28" i="1"/>
  <c r="D18" i="1" s="1"/>
  <c r="E28" i="1"/>
  <c r="E18" i="1" s="1"/>
  <c r="F28" i="1"/>
  <c r="F18" i="1" s="1"/>
  <c r="G28" i="1"/>
  <c r="G18" i="1" s="1"/>
  <c r="H28" i="1"/>
  <c r="H18" i="1" s="1"/>
  <c r="I28" i="1"/>
  <c r="I18" i="1" s="1"/>
  <c r="J28" i="1"/>
  <c r="J18" i="1" s="1"/>
  <c r="K28" i="1"/>
  <c r="K18" i="1" s="1"/>
  <c r="L28" i="1"/>
  <c r="L18" i="1" s="1"/>
  <c r="M28" i="1"/>
  <c r="M18" i="1" s="1"/>
  <c r="N28" i="1"/>
  <c r="N18" i="1" s="1"/>
  <c r="O28" i="1"/>
  <c r="O18" i="1" s="1"/>
  <c r="P28" i="1"/>
  <c r="P18" i="1" s="1"/>
  <c r="Q28" i="1"/>
  <c r="Q18" i="1" s="1"/>
  <c r="R28" i="1"/>
  <c r="R18" i="1" s="1"/>
  <c r="S28" i="1"/>
  <c r="S18" i="1" s="1"/>
  <c r="T28" i="1"/>
  <c r="T18" i="1" s="1"/>
  <c r="U28" i="1"/>
  <c r="U18" i="1" s="1"/>
  <c r="V28" i="1"/>
  <c r="V18" i="1" s="1"/>
  <c r="W28" i="1"/>
  <c r="W18" i="1" s="1"/>
  <c r="X28" i="1"/>
  <c r="X18" i="1" s="1"/>
  <c r="Y28" i="1"/>
  <c r="Y18" i="1" s="1"/>
  <c r="Z28" i="1"/>
  <c r="Z18" i="1" s="1"/>
  <c r="AA28" i="1"/>
  <c r="AA18" i="1" s="1"/>
  <c r="AB28" i="1"/>
  <c r="AB18" i="1" s="1"/>
  <c r="AC28" i="1"/>
  <c r="AC18" i="1" s="1"/>
  <c r="AD28" i="1"/>
  <c r="AD18" i="1" s="1"/>
  <c r="AE28" i="1"/>
  <c r="AE18" i="1" s="1"/>
  <c r="AF28" i="1"/>
  <c r="AF18" i="1" s="1"/>
  <c r="MX127" i="1"/>
  <c r="AF62" i="1" l="1"/>
  <c r="AF64" i="1" s="1"/>
  <c r="AF49" i="1"/>
  <c r="Z62" i="1"/>
  <c r="Z64" i="1" s="1"/>
  <c r="N62" i="1"/>
  <c r="N64" i="1" s="1"/>
  <c r="AE62" i="1"/>
  <c r="AE64" i="1" s="1"/>
  <c r="AE49" i="1"/>
  <c r="Y62" i="1"/>
  <c r="Y64" i="1" s="1"/>
  <c r="M62" i="1"/>
  <c r="M64" i="1" s="1"/>
  <c r="X62" i="1"/>
  <c r="X64" i="1" s="1"/>
  <c r="L62" i="1"/>
  <c r="L64" i="1" s="1"/>
  <c r="W62" i="1"/>
  <c r="W64" i="1" s="1"/>
  <c r="K62" i="1"/>
  <c r="K64" i="1" s="1"/>
  <c r="V62" i="1"/>
  <c r="V64" i="1" s="1"/>
  <c r="J62" i="1"/>
  <c r="J64" i="1" s="1"/>
  <c r="C52" i="1"/>
  <c r="C71" i="1" s="1"/>
  <c r="D47" i="1"/>
  <c r="D50" i="1" s="1"/>
  <c r="U62" i="1"/>
  <c r="U64" i="1" s="1"/>
  <c r="I62" i="1"/>
  <c r="I64" i="1" s="1"/>
  <c r="T62" i="1"/>
  <c r="T64" i="1" s="1"/>
  <c r="H62" i="1"/>
  <c r="H64" i="1" s="1"/>
  <c r="S62" i="1"/>
  <c r="S64" i="1" s="1"/>
  <c r="G62" i="1"/>
  <c r="G64" i="1" s="1"/>
  <c r="AD62" i="1"/>
  <c r="AD64" i="1" s="1"/>
  <c r="R62" i="1"/>
  <c r="R64" i="1" s="1"/>
  <c r="F62" i="1"/>
  <c r="F64" i="1" s="1"/>
  <c r="AC62" i="1"/>
  <c r="AC64" i="1" s="1"/>
  <c r="Q62" i="1"/>
  <c r="Q64" i="1" s="1"/>
  <c r="E62" i="1"/>
  <c r="E64" i="1" s="1"/>
  <c r="AB62" i="1"/>
  <c r="AB64" i="1" s="1"/>
  <c r="P62" i="1"/>
  <c r="P64" i="1" s="1"/>
  <c r="D62" i="1"/>
  <c r="D64" i="1" s="1"/>
  <c r="AA62" i="1"/>
  <c r="AA64" i="1" s="1"/>
  <c r="O62" i="1"/>
  <c r="O64" i="1" s="1"/>
  <c r="C62" i="1"/>
  <c r="C64" i="1" s="1"/>
  <c r="C19" i="1"/>
  <c r="C21" i="1" s="1"/>
  <c r="C38" i="1" s="1"/>
  <c r="Z31" i="1"/>
  <c r="Z33" i="1" s="1"/>
  <c r="Y31" i="1"/>
  <c r="Y33" i="1" s="1"/>
  <c r="M31" i="1"/>
  <c r="M33" i="1" s="1"/>
  <c r="X31" i="1"/>
  <c r="X33" i="1" s="1"/>
  <c r="L31" i="1"/>
  <c r="L33" i="1" s="1"/>
  <c r="W31" i="1"/>
  <c r="W33" i="1" s="1"/>
  <c r="K31" i="1"/>
  <c r="K33" i="1" s="1"/>
  <c r="V31" i="1"/>
  <c r="V33" i="1" s="1"/>
  <c r="J31" i="1"/>
  <c r="J33" i="1" s="1"/>
  <c r="U31" i="1"/>
  <c r="U33" i="1" s="1"/>
  <c r="I31" i="1"/>
  <c r="I33" i="1" s="1"/>
  <c r="AF31" i="1"/>
  <c r="AF33" i="1" s="1"/>
  <c r="T31" i="1"/>
  <c r="T33" i="1" s="1"/>
  <c r="H31" i="1"/>
  <c r="H33" i="1" s="1"/>
  <c r="AE31" i="1"/>
  <c r="AE33" i="1" s="1"/>
  <c r="S31" i="1"/>
  <c r="S33" i="1" s="1"/>
  <c r="G31" i="1"/>
  <c r="G33" i="1" s="1"/>
  <c r="AD31" i="1"/>
  <c r="AD33" i="1" s="1"/>
  <c r="R31" i="1"/>
  <c r="R33" i="1" s="1"/>
  <c r="F31" i="1"/>
  <c r="F33" i="1" s="1"/>
  <c r="AC31" i="1"/>
  <c r="AC33" i="1" s="1"/>
  <c r="Q31" i="1"/>
  <c r="Q33" i="1" s="1"/>
  <c r="E31" i="1"/>
  <c r="E33" i="1" s="1"/>
  <c r="AB31" i="1"/>
  <c r="AB33" i="1" s="1"/>
  <c r="P31" i="1"/>
  <c r="P33" i="1" s="1"/>
  <c r="D31" i="1"/>
  <c r="D33" i="1" s="1"/>
  <c r="N31" i="1"/>
  <c r="N33" i="1" s="1"/>
  <c r="AA31" i="1"/>
  <c r="AA33" i="1" s="1"/>
  <c r="O31" i="1"/>
  <c r="O33" i="1" s="1"/>
  <c r="C31" i="1"/>
  <c r="C33" i="1" s="1"/>
  <c r="AD55" i="1" l="1"/>
  <c r="AD56" i="1" s="1"/>
  <c r="AD70" i="1" s="1"/>
  <c r="AD81" i="1" s="1"/>
  <c r="AD82" i="1" s="1"/>
  <c r="AD84" i="1" s="1"/>
  <c r="AD65" i="1"/>
  <c r="O55" i="1"/>
  <c r="O56" i="1" s="1"/>
  <c r="O70" i="1" s="1"/>
  <c r="O81" i="1" s="1"/>
  <c r="O82" i="1" s="1"/>
  <c r="O84" i="1" s="1"/>
  <c r="O65" i="1"/>
  <c r="T55" i="1"/>
  <c r="T56" i="1" s="1"/>
  <c r="T70" i="1" s="1"/>
  <c r="T81" i="1" s="1"/>
  <c r="T82" i="1" s="1"/>
  <c r="T84" i="1" s="1"/>
  <c r="T65" i="1"/>
  <c r="K55" i="1"/>
  <c r="K56" i="1" s="1"/>
  <c r="K70" i="1" s="1"/>
  <c r="K81" i="1" s="1"/>
  <c r="K82" i="1" s="1"/>
  <c r="K84" i="1" s="1"/>
  <c r="K65" i="1"/>
  <c r="C65" i="1"/>
  <c r="C55" i="1"/>
  <c r="C56" i="1" s="1"/>
  <c r="S55" i="1"/>
  <c r="S56" i="1" s="1"/>
  <c r="S70" i="1" s="1"/>
  <c r="S81" i="1" s="1"/>
  <c r="S82" i="1" s="1"/>
  <c r="S84" i="1" s="1"/>
  <c r="S65" i="1"/>
  <c r="G55" i="1"/>
  <c r="G56" i="1" s="1"/>
  <c r="G65" i="1"/>
  <c r="D55" i="1"/>
  <c r="D56" i="1" s="1"/>
  <c r="D65" i="1"/>
  <c r="U55" i="1"/>
  <c r="U56" i="1" s="1"/>
  <c r="U70" i="1" s="1"/>
  <c r="U81" i="1" s="1"/>
  <c r="U82" i="1" s="1"/>
  <c r="U84" i="1" s="1"/>
  <c r="U65" i="1"/>
  <c r="AE55" i="1"/>
  <c r="AE56" i="1" s="1"/>
  <c r="AE70" i="1" s="1"/>
  <c r="AE81" i="1" s="1"/>
  <c r="AE82" i="1" s="1"/>
  <c r="AE84" i="1" s="1"/>
  <c r="AE65" i="1"/>
  <c r="R55" i="1"/>
  <c r="R56" i="1" s="1"/>
  <c r="R70" i="1" s="1"/>
  <c r="R81" i="1" s="1"/>
  <c r="R82" i="1" s="1"/>
  <c r="R84" i="1" s="1"/>
  <c r="R65" i="1"/>
  <c r="M55" i="1"/>
  <c r="M56" i="1" s="1"/>
  <c r="M70" i="1" s="1"/>
  <c r="M81" i="1" s="1"/>
  <c r="M82" i="1" s="1"/>
  <c r="M84" i="1" s="1"/>
  <c r="M65" i="1"/>
  <c r="I55" i="1"/>
  <c r="I56" i="1" s="1"/>
  <c r="I70" i="1" s="1"/>
  <c r="I81" i="1" s="1"/>
  <c r="I82" i="1" s="1"/>
  <c r="I84" i="1" s="1"/>
  <c r="I65" i="1"/>
  <c r="E47" i="1"/>
  <c r="E50" i="1" s="1"/>
  <c r="D52" i="1"/>
  <c r="D71" i="1" s="1"/>
  <c r="N55" i="1"/>
  <c r="N56" i="1" s="1"/>
  <c r="N70" i="1" s="1"/>
  <c r="N81" i="1" s="1"/>
  <c r="N82" i="1" s="1"/>
  <c r="N84" i="1" s="1"/>
  <c r="N65" i="1"/>
  <c r="W55" i="1"/>
  <c r="W56" i="1" s="1"/>
  <c r="W70" i="1" s="1"/>
  <c r="W81" i="1" s="1"/>
  <c r="W82" i="1" s="1"/>
  <c r="W84" i="1" s="1"/>
  <c r="W65" i="1"/>
  <c r="H55" i="1"/>
  <c r="H56" i="1" s="1"/>
  <c r="H65" i="1"/>
  <c r="P55" i="1"/>
  <c r="P56" i="1" s="1"/>
  <c r="P70" i="1" s="1"/>
  <c r="P81" i="1" s="1"/>
  <c r="P82" i="1" s="1"/>
  <c r="P84" i="1" s="1"/>
  <c r="P65" i="1"/>
  <c r="Q55" i="1"/>
  <c r="Q56" i="1" s="1"/>
  <c r="Q70" i="1" s="1"/>
  <c r="Q81" i="1" s="1"/>
  <c r="Q82" i="1" s="1"/>
  <c r="Q84" i="1" s="1"/>
  <c r="Q65" i="1"/>
  <c r="Z55" i="1"/>
  <c r="Z56" i="1" s="1"/>
  <c r="Z70" i="1" s="1"/>
  <c r="Z81" i="1" s="1"/>
  <c r="Z82" i="1" s="1"/>
  <c r="Z84" i="1" s="1"/>
  <c r="Z65" i="1"/>
  <c r="X55" i="1"/>
  <c r="X56" i="1" s="1"/>
  <c r="X70" i="1" s="1"/>
  <c r="X81" i="1" s="1"/>
  <c r="X82" i="1" s="1"/>
  <c r="X84" i="1" s="1"/>
  <c r="X65" i="1"/>
  <c r="Y55" i="1"/>
  <c r="Y56" i="1" s="1"/>
  <c r="Y70" i="1" s="1"/>
  <c r="Y81" i="1" s="1"/>
  <c r="Y82" i="1" s="1"/>
  <c r="Y84" i="1" s="1"/>
  <c r="Y65" i="1"/>
  <c r="E65" i="1"/>
  <c r="E55" i="1"/>
  <c r="E56" i="1" s="1"/>
  <c r="AC55" i="1"/>
  <c r="AC56" i="1" s="1"/>
  <c r="AC70" i="1" s="1"/>
  <c r="AC81" i="1" s="1"/>
  <c r="AC82" i="1" s="1"/>
  <c r="AC84" i="1" s="1"/>
  <c r="AC65" i="1"/>
  <c r="J55" i="1"/>
  <c r="J56" i="1" s="1"/>
  <c r="J70" i="1" s="1"/>
  <c r="J81" i="1" s="1"/>
  <c r="J82" i="1" s="1"/>
  <c r="J84" i="1" s="1"/>
  <c r="J65" i="1"/>
  <c r="L55" i="1"/>
  <c r="L56" i="1" s="1"/>
  <c r="L70" i="1" s="1"/>
  <c r="L81" i="1" s="1"/>
  <c r="L82" i="1" s="1"/>
  <c r="L65" i="1"/>
  <c r="AA55" i="1"/>
  <c r="AA56" i="1" s="1"/>
  <c r="AA70" i="1" s="1"/>
  <c r="AA81" i="1" s="1"/>
  <c r="AA82" i="1" s="1"/>
  <c r="AA84" i="1" s="1"/>
  <c r="AA65" i="1"/>
  <c r="AB55" i="1"/>
  <c r="AB56" i="1" s="1"/>
  <c r="AB70" i="1" s="1"/>
  <c r="AB81" i="1" s="1"/>
  <c r="AB82" i="1" s="1"/>
  <c r="AB84" i="1" s="1"/>
  <c r="AB65" i="1"/>
  <c r="F55" i="1"/>
  <c r="F56" i="1" s="1"/>
  <c r="F65" i="1"/>
  <c r="V55" i="1"/>
  <c r="V56" i="1" s="1"/>
  <c r="V70" i="1" s="1"/>
  <c r="V81" i="1" s="1"/>
  <c r="V82" i="1" s="1"/>
  <c r="V84" i="1" s="1"/>
  <c r="V65" i="1"/>
  <c r="AF55" i="1"/>
  <c r="AF56" i="1" s="1"/>
  <c r="AF70" i="1" s="1"/>
  <c r="AF81" i="1" s="1"/>
  <c r="AF82" i="1" s="1"/>
  <c r="AF65" i="1"/>
  <c r="AC34" i="1"/>
  <c r="AC24" i="1"/>
  <c r="AC25" i="1" s="1"/>
  <c r="AC37" i="1" s="1"/>
  <c r="AC80" i="1" s="1"/>
  <c r="U34" i="1"/>
  <c r="U24" i="1"/>
  <c r="U25" i="1" s="1"/>
  <c r="U37" i="1" s="1"/>
  <c r="U80" i="1" s="1"/>
  <c r="V34" i="1"/>
  <c r="V24" i="1"/>
  <c r="V25" i="1" s="1"/>
  <c r="V37" i="1" s="1"/>
  <c r="V80" i="1" s="1"/>
  <c r="K34" i="1"/>
  <c r="K24" i="1"/>
  <c r="K25" i="1" s="1"/>
  <c r="K37" i="1" s="1"/>
  <c r="K80" i="1" s="1"/>
  <c r="AD34" i="1"/>
  <c r="AD24" i="1"/>
  <c r="AD25" i="1" s="1"/>
  <c r="AD37" i="1" s="1"/>
  <c r="AD80" i="1" s="1"/>
  <c r="G34" i="1"/>
  <c r="G24" i="1"/>
  <c r="G25" i="1" s="1"/>
  <c r="G37" i="1" s="1"/>
  <c r="AA34" i="1"/>
  <c r="AA24" i="1"/>
  <c r="AA25" i="1" s="1"/>
  <c r="AA37" i="1" s="1"/>
  <c r="AA80" i="1" s="1"/>
  <c r="N34" i="1"/>
  <c r="N24" i="1"/>
  <c r="N25" i="1" s="1"/>
  <c r="N37" i="1" s="1"/>
  <c r="N80" i="1" s="1"/>
  <c r="D34" i="1"/>
  <c r="D24" i="1"/>
  <c r="D25" i="1" s="1"/>
  <c r="D37" i="1" s="1"/>
  <c r="Z34" i="1"/>
  <c r="Z24" i="1"/>
  <c r="Z25" i="1" s="1"/>
  <c r="Z37" i="1" s="1"/>
  <c r="Z80" i="1" s="1"/>
  <c r="Q34" i="1"/>
  <c r="Q24" i="1"/>
  <c r="Q25" i="1" s="1"/>
  <c r="Q37" i="1" s="1"/>
  <c r="Q80" i="1" s="1"/>
  <c r="F34" i="1"/>
  <c r="F24" i="1"/>
  <c r="F25" i="1" s="1"/>
  <c r="F37" i="1" s="1"/>
  <c r="C34" i="1"/>
  <c r="C24" i="1"/>
  <c r="C25" i="1" s="1"/>
  <c r="C37" i="1" s="1"/>
  <c r="O34" i="1"/>
  <c r="O24" i="1"/>
  <c r="O25" i="1" s="1"/>
  <c r="O37" i="1" s="1"/>
  <c r="O80" i="1" s="1"/>
  <c r="L34" i="1"/>
  <c r="L24" i="1"/>
  <c r="L25" i="1" s="1"/>
  <c r="L37" i="1" s="1"/>
  <c r="L80" i="1" s="1"/>
  <c r="S34" i="1"/>
  <c r="S24" i="1"/>
  <c r="S25" i="1" s="1"/>
  <c r="S37" i="1" s="1"/>
  <c r="S80" i="1" s="1"/>
  <c r="M34" i="1"/>
  <c r="M24" i="1"/>
  <c r="M25" i="1" s="1"/>
  <c r="M37" i="1" s="1"/>
  <c r="M80" i="1" s="1"/>
  <c r="H34" i="1"/>
  <c r="H24" i="1"/>
  <c r="H25" i="1" s="1"/>
  <c r="H37" i="1" s="1"/>
  <c r="T34" i="1"/>
  <c r="T24" i="1"/>
  <c r="T25" i="1" s="1"/>
  <c r="T37" i="1" s="1"/>
  <c r="T80" i="1" s="1"/>
  <c r="AF34" i="1"/>
  <c r="AF24" i="1"/>
  <c r="AF25" i="1" s="1"/>
  <c r="AF37" i="1" s="1"/>
  <c r="AF80" i="1" s="1"/>
  <c r="J34" i="1"/>
  <c r="J24" i="1"/>
  <c r="J25" i="1" s="1"/>
  <c r="J37" i="1" s="1"/>
  <c r="J80" i="1" s="1"/>
  <c r="R34" i="1"/>
  <c r="R24" i="1"/>
  <c r="R25" i="1" s="1"/>
  <c r="R37" i="1" s="1"/>
  <c r="R80" i="1" s="1"/>
  <c r="W34" i="1"/>
  <c r="W24" i="1"/>
  <c r="W25" i="1" s="1"/>
  <c r="W37" i="1" s="1"/>
  <c r="W80" i="1" s="1"/>
  <c r="X34" i="1"/>
  <c r="X24" i="1"/>
  <c r="X25" i="1" s="1"/>
  <c r="X37" i="1" s="1"/>
  <c r="X80" i="1" s="1"/>
  <c r="AE34" i="1"/>
  <c r="AE24" i="1"/>
  <c r="AE25" i="1" s="1"/>
  <c r="AE37" i="1" s="1"/>
  <c r="AE80" i="1" s="1"/>
  <c r="Y34" i="1"/>
  <c r="Y24" i="1"/>
  <c r="Y25" i="1" s="1"/>
  <c r="Y37" i="1" s="1"/>
  <c r="Y80" i="1" s="1"/>
  <c r="P34" i="1"/>
  <c r="P24" i="1"/>
  <c r="P25" i="1" s="1"/>
  <c r="P37" i="1" s="1"/>
  <c r="P80" i="1" s="1"/>
  <c r="AB34" i="1"/>
  <c r="AB24" i="1"/>
  <c r="AB25" i="1" s="1"/>
  <c r="AB37" i="1" s="1"/>
  <c r="AB80" i="1" s="1"/>
  <c r="E34" i="1"/>
  <c r="E24" i="1"/>
  <c r="E25" i="1" s="1"/>
  <c r="E37" i="1" s="1"/>
  <c r="I34" i="1"/>
  <c r="I24" i="1"/>
  <c r="I25" i="1" s="1"/>
  <c r="I37" i="1" s="1"/>
  <c r="I80" i="1" s="1"/>
  <c r="D16" i="1"/>
  <c r="D19" i="1" s="1"/>
  <c r="D21" i="1" s="1"/>
  <c r="D38" i="1" s="1"/>
  <c r="D70" i="1" l="1"/>
  <c r="D72" i="1" s="1"/>
  <c r="F80" i="1"/>
  <c r="F98" i="1" s="1"/>
  <c r="F58" i="2" s="1"/>
  <c r="E70" i="1"/>
  <c r="G70" i="1"/>
  <c r="E80" i="1"/>
  <c r="E99" i="1" s="1"/>
  <c r="H80" i="1"/>
  <c r="H99" i="1" s="1"/>
  <c r="G80" i="1"/>
  <c r="G99" i="1" s="1"/>
  <c r="C70" i="1"/>
  <c r="F70" i="1"/>
  <c r="H70" i="1"/>
  <c r="AE83" i="1"/>
  <c r="AE85" i="1" s="1"/>
  <c r="AA83" i="1"/>
  <c r="AA85" i="1" s="1"/>
  <c r="R83" i="1"/>
  <c r="R85" i="1" s="1"/>
  <c r="X83" i="1"/>
  <c r="X85" i="1" s="1"/>
  <c r="N83" i="1"/>
  <c r="N85" i="1" s="1"/>
  <c r="I83" i="1"/>
  <c r="I85" i="1" s="1"/>
  <c r="P83" i="1"/>
  <c r="P85" i="1" s="1"/>
  <c r="U83" i="1"/>
  <c r="U85" i="1" s="1"/>
  <c r="K83" i="1"/>
  <c r="K85" i="1" s="1"/>
  <c r="AC83" i="1"/>
  <c r="AC85" i="1" s="1"/>
  <c r="T83" i="1"/>
  <c r="T85" i="1" s="1"/>
  <c r="S83" i="1"/>
  <c r="S85" i="1" s="1"/>
  <c r="AD100" i="1"/>
  <c r="AD83" i="1"/>
  <c r="AD85" i="1" s="1"/>
  <c r="L100" i="1"/>
  <c r="L83" i="1"/>
  <c r="K52" i="2"/>
  <c r="AF84" i="1"/>
  <c r="AF83" i="1"/>
  <c r="Q83" i="1"/>
  <c r="Q85" i="1" s="1"/>
  <c r="V83" i="1"/>
  <c r="V85" i="1" s="1"/>
  <c r="M100" i="1"/>
  <c r="M83" i="1"/>
  <c r="M85" i="1" s="1"/>
  <c r="AB83" i="1"/>
  <c r="AB85" i="1" s="1"/>
  <c r="L84" i="1"/>
  <c r="I52" i="2"/>
  <c r="J100" i="1"/>
  <c r="J83" i="1"/>
  <c r="J85" i="1" s="1"/>
  <c r="Z83" i="1"/>
  <c r="Z85" i="1" s="1"/>
  <c r="W83" i="1"/>
  <c r="W85" i="1" s="1"/>
  <c r="O100" i="1"/>
  <c r="O83" i="1"/>
  <c r="O85" i="1" s="1"/>
  <c r="Y83" i="1"/>
  <c r="Y85" i="1" s="1"/>
  <c r="N100" i="1"/>
  <c r="I100" i="1"/>
  <c r="W100" i="1"/>
  <c r="AF100" i="1"/>
  <c r="Q100" i="1"/>
  <c r="Z100" i="1"/>
  <c r="AB100" i="1"/>
  <c r="U100" i="1"/>
  <c r="K100" i="1"/>
  <c r="R100" i="1"/>
  <c r="T100" i="1"/>
  <c r="AA100" i="1"/>
  <c r="AE100" i="1"/>
  <c r="S100" i="1"/>
  <c r="X100" i="1"/>
  <c r="V100" i="1"/>
  <c r="AC100" i="1"/>
  <c r="P100" i="1"/>
  <c r="Y100" i="1"/>
  <c r="F47" i="1"/>
  <c r="F50" i="1" s="1"/>
  <c r="E52" i="1"/>
  <c r="E71" i="1" s="1"/>
  <c r="L98" i="1"/>
  <c r="L99" i="1"/>
  <c r="K99" i="1"/>
  <c r="K98" i="1"/>
  <c r="P98" i="1"/>
  <c r="P99" i="1"/>
  <c r="I98" i="1"/>
  <c r="I99" i="1"/>
  <c r="W99" i="1"/>
  <c r="W98" i="1"/>
  <c r="AB98" i="1"/>
  <c r="AB99" i="1"/>
  <c r="Y98" i="1"/>
  <c r="Y99" i="1"/>
  <c r="U98" i="1"/>
  <c r="U99" i="1"/>
  <c r="AD98" i="1"/>
  <c r="AD99" i="1"/>
  <c r="S99" i="1"/>
  <c r="S98" i="1"/>
  <c r="V99" i="1"/>
  <c r="V98" i="1"/>
  <c r="N98" i="1"/>
  <c r="N99" i="1"/>
  <c r="M99" i="1"/>
  <c r="M98" i="1"/>
  <c r="R99" i="1"/>
  <c r="R98" i="1"/>
  <c r="O99" i="1"/>
  <c r="O98" i="1"/>
  <c r="T98" i="1"/>
  <c r="T99" i="1"/>
  <c r="C80" i="1"/>
  <c r="C40" i="1"/>
  <c r="AA99" i="1"/>
  <c r="AA98" i="1"/>
  <c r="AC99" i="1"/>
  <c r="AC98" i="1"/>
  <c r="X99" i="1"/>
  <c r="X98" i="1"/>
  <c r="Q99" i="1"/>
  <c r="Q98" i="1"/>
  <c r="Z99" i="1"/>
  <c r="Z98" i="1"/>
  <c r="J98" i="1"/>
  <c r="J99" i="1"/>
  <c r="D80" i="1"/>
  <c r="D39" i="1"/>
  <c r="AF98" i="1"/>
  <c r="AF99" i="1"/>
  <c r="AE99" i="1"/>
  <c r="AE98" i="1"/>
  <c r="C39" i="1"/>
  <c r="E16" i="1"/>
  <c r="E19" i="1" s="1"/>
  <c r="G98" i="1" l="1"/>
  <c r="F99" i="1"/>
  <c r="F59" i="2" s="1"/>
  <c r="E72" i="1"/>
  <c r="E98" i="1"/>
  <c r="H98" i="1"/>
  <c r="H81" i="1"/>
  <c r="F81" i="1"/>
  <c r="G81" i="1"/>
  <c r="G82" i="1" s="1"/>
  <c r="G84" i="1" s="1"/>
  <c r="C81" i="1"/>
  <c r="C82" i="1" s="1"/>
  <c r="C84" i="1" s="1"/>
  <c r="E81" i="1"/>
  <c r="E82" i="1" s="1"/>
  <c r="D81" i="1"/>
  <c r="D82" i="1" s="1"/>
  <c r="D84" i="1" s="1"/>
  <c r="C72" i="1"/>
  <c r="C73" i="1" s="1"/>
  <c r="C90" i="1" s="1"/>
  <c r="C91" i="1" s="1"/>
  <c r="C93" i="1" s="1"/>
  <c r="AF85" i="1"/>
  <c r="K57" i="2"/>
  <c r="I57" i="2"/>
  <c r="L85" i="1"/>
  <c r="D98" i="1"/>
  <c r="C98" i="1"/>
  <c r="C103" i="1" s="1"/>
  <c r="F52" i="1"/>
  <c r="F71" i="1" s="1"/>
  <c r="F72" i="1" s="1"/>
  <c r="G47" i="1"/>
  <c r="G50" i="1" s="1"/>
  <c r="D99" i="1"/>
  <c r="C99" i="1"/>
  <c r="C104" i="1" s="1"/>
  <c r="C89" i="1"/>
  <c r="D40" i="1"/>
  <c r="E21" i="1"/>
  <c r="F16" i="1"/>
  <c r="F19" i="1" s="1"/>
  <c r="G83" i="1" l="1"/>
  <c r="G85" i="1" s="1"/>
  <c r="C100" i="1"/>
  <c r="C105" i="1" s="1"/>
  <c r="C110" i="1" s="1"/>
  <c r="C92" i="1"/>
  <c r="C94" i="1" s="1"/>
  <c r="C83" i="1"/>
  <c r="C85" i="1" s="1"/>
  <c r="D73" i="1"/>
  <c r="D90" i="1" s="1"/>
  <c r="D91" i="1" s="1"/>
  <c r="D93" i="1" s="1"/>
  <c r="D83" i="1"/>
  <c r="D85" i="1" s="1"/>
  <c r="F82" i="1"/>
  <c r="F84" i="1" s="1"/>
  <c r="F83" i="1"/>
  <c r="F85" i="1" s="1"/>
  <c r="F100" i="1"/>
  <c r="G52" i="2"/>
  <c r="G100" i="1"/>
  <c r="E84" i="1"/>
  <c r="E52" i="2"/>
  <c r="H82" i="1"/>
  <c r="H84" i="1" s="1"/>
  <c r="H100" i="1"/>
  <c r="E83" i="1"/>
  <c r="E100" i="1"/>
  <c r="D100" i="1"/>
  <c r="H83" i="1"/>
  <c r="H85" i="1" s="1"/>
  <c r="H47" i="1"/>
  <c r="H50" i="1" s="1"/>
  <c r="G52" i="1"/>
  <c r="G71" i="1" s="1"/>
  <c r="G72" i="1" s="1"/>
  <c r="E38" i="1"/>
  <c r="E39" i="1" s="1"/>
  <c r="E40" i="1" s="1"/>
  <c r="E89" i="1" s="1"/>
  <c r="C108" i="1"/>
  <c r="C113" i="1" s="1"/>
  <c r="C109" i="1"/>
  <c r="C114" i="1" s="1"/>
  <c r="D89" i="1"/>
  <c r="G16" i="1"/>
  <c r="G19" i="1" s="1"/>
  <c r="F21" i="1"/>
  <c r="G57" i="2" l="1"/>
  <c r="E73" i="1"/>
  <c r="E90" i="1" s="1"/>
  <c r="E92" i="1" s="1"/>
  <c r="E58" i="2" s="1"/>
  <c r="D92" i="1"/>
  <c r="D94" i="1" s="1"/>
  <c r="D110" i="1"/>
  <c r="C52" i="2"/>
  <c r="E57" i="2"/>
  <c r="E85" i="1"/>
  <c r="C57" i="2" s="1"/>
  <c r="F73" i="1"/>
  <c r="F90" i="1" s="1"/>
  <c r="D105" i="1"/>
  <c r="C115" i="1"/>
  <c r="D103" i="1"/>
  <c r="H52" i="1"/>
  <c r="H71" i="1" s="1"/>
  <c r="H72" i="1" s="1"/>
  <c r="I47" i="1"/>
  <c r="I50" i="1" s="1"/>
  <c r="D104" i="1"/>
  <c r="D108" i="1"/>
  <c r="F38" i="1"/>
  <c r="F39" i="1" s="1"/>
  <c r="F40" i="1" s="1"/>
  <c r="F89" i="1" s="1"/>
  <c r="D109" i="1"/>
  <c r="G21" i="1"/>
  <c r="H16" i="1"/>
  <c r="H19" i="1" s="1"/>
  <c r="E91" i="1" l="1"/>
  <c r="E53" i="2" s="1"/>
  <c r="G73" i="1"/>
  <c r="G90" i="1" s="1"/>
  <c r="G91" i="1" s="1"/>
  <c r="C117" i="1"/>
  <c r="C119" i="1" s="1"/>
  <c r="C116" i="1"/>
  <c r="C118" i="1" s="1"/>
  <c r="E93" i="1"/>
  <c r="E94" i="1"/>
  <c r="F91" i="1"/>
  <c r="F92" i="1"/>
  <c r="E110" i="1"/>
  <c r="E115" i="1" s="1"/>
  <c r="D115" i="1"/>
  <c r="E109" i="1"/>
  <c r="E114" i="1" s="1"/>
  <c r="J47" i="1"/>
  <c r="J50" i="1" s="1"/>
  <c r="I52" i="1"/>
  <c r="I71" i="1" s="1"/>
  <c r="I72" i="1" s="1"/>
  <c r="E105" i="1"/>
  <c r="D113" i="1"/>
  <c r="E108" i="1"/>
  <c r="E103" i="1"/>
  <c r="D114" i="1"/>
  <c r="E104" i="1"/>
  <c r="G38" i="1"/>
  <c r="G39" i="1" s="1"/>
  <c r="G40" i="1" s="1"/>
  <c r="G89" i="1" s="1"/>
  <c r="H21" i="1"/>
  <c r="I16" i="1"/>
  <c r="I19" i="1" s="1"/>
  <c r="G92" i="1" l="1"/>
  <c r="G58" i="2" s="1"/>
  <c r="H73" i="1"/>
  <c r="H90" i="1" s="1"/>
  <c r="H91" i="1" s="1"/>
  <c r="H93" i="1" s="1"/>
  <c r="E117" i="1"/>
  <c r="D117" i="1"/>
  <c r="D119" i="1" s="1"/>
  <c r="D116" i="1"/>
  <c r="D118" i="1" s="1"/>
  <c r="F93" i="1"/>
  <c r="F54" i="2" s="1"/>
  <c r="F52" i="2"/>
  <c r="G93" i="1"/>
  <c r="G53" i="2"/>
  <c r="F94" i="1"/>
  <c r="F53" i="2"/>
  <c r="F110" i="1"/>
  <c r="F115" i="1" s="1"/>
  <c r="F105" i="1"/>
  <c r="F104" i="1"/>
  <c r="J52" i="1"/>
  <c r="J71" i="1" s="1"/>
  <c r="J72" i="1" s="1"/>
  <c r="K47" i="1"/>
  <c r="K50" i="1" s="1"/>
  <c r="F103" i="1"/>
  <c r="F109" i="1"/>
  <c r="H38" i="1"/>
  <c r="H39" i="1" s="1"/>
  <c r="H40" i="1" s="1"/>
  <c r="H89" i="1" s="1"/>
  <c r="E113" i="1"/>
  <c r="E116" i="1" s="1"/>
  <c r="F108" i="1"/>
  <c r="I21" i="1"/>
  <c r="J16" i="1"/>
  <c r="J19" i="1" s="1"/>
  <c r="H92" i="1" l="1"/>
  <c r="H94" i="1" s="1"/>
  <c r="G94" i="1"/>
  <c r="I73" i="1"/>
  <c r="I90" i="1" s="1"/>
  <c r="I91" i="1" s="1"/>
  <c r="I93" i="1" s="1"/>
  <c r="E118" i="1"/>
  <c r="E54" i="2"/>
  <c r="E119" i="1"/>
  <c r="E59" i="2"/>
  <c r="G104" i="1"/>
  <c r="G110" i="1"/>
  <c r="G115" i="1" s="1"/>
  <c r="G105" i="1"/>
  <c r="K52" i="1"/>
  <c r="K71" i="1" s="1"/>
  <c r="K72" i="1" s="1"/>
  <c r="L47" i="1"/>
  <c r="L50" i="1" s="1"/>
  <c r="F113" i="1"/>
  <c r="F116" i="1" s="1"/>
  <c r="F118" i="1" s="1"/>
  <c r="G108" i="1"/>
  <c r="I38" i="1"/>
  <c r="I39" i="1" s="1"/>
  <c r="I40" i="1" s="1"/>
  <c r="I89" i="1" s="1"/>
  <c r="G103" i="1"/>
  <c r="G109" i="1"/>
  <c r="F114" i="1"/>
  <c r="F117" i="1" s="1"/>
  <c r="F119" i="1" s="1"/>
  <c r="J21" i="1"/>
  <c r="K16" i="1"/>
  <c r="K19" i="1" s="1"/>
  <c r="I92" i="1" l="1"/>
  <c r="I94" i="1" s="1"/>
  <c r="J73" i="1"/>
  <c r="J90" i="1" s="1"/>
  <c r="J91" i="1" s="1"/>
  <c r="J93" i="1" s="1"/>
  <c r="H110" i="1"/>
  <c r="H115" i="1" s="1"/>
  <c r="H105" i="1"/>
  <c r="L52" i="1"/>
  <c r="L71" i="1" s="1"/>
  <c r="L72" i="1" s="1"/>
  <c r="M47" i="1"/>
  <c r="M50" i="1" s="1"/>
  <c r="H108" i="1"/>
  <c r="G113" i="1"/>
  <c r="G116" i="1" s="1"/>
  <c r="H109" i="1"/>
  <c r="G114" i="1"/>
  <c r="G117" i="1" s="1"/>
  <c r="H103" i="1"/>
  <c r="H104" i="1"/>
  <c r="J38" i="1"/>
  <c r="J39" i="1" s="1"/>
  <c r="J40" i="1" s="1"/>
  <c r="J89" i="1" s="1"/>
  <c r="K21" i="1"/>
  <c r="L16" i="1"/>
  <c r="L19" i="1" s="1"/>
  <c r="J92" i="1" l="1"/>
  <c r="J94" i="1" s="1"/>
  <c r="K73" i="1"/>
  <c r="K90" i="1" s="1"/>
  <c r="K91" i="1" s="1"/>
  <c r="K93" i="1" s="1"/>
  <c r="I105" i="1"/>
  <c r="I110" i="1"/>
  <c r="I115" i="1" s="1"/>
  <c r="G119" i="1"/>
  <c r="G59" i="2"/>
  <c r="G54" i="2"/>
  <c r="G118" i="1"/>
  <c r="M52" i="1"/>
  <c r="M71" i="1" s="1"/>
  <c r="M72" i="1" s="1"/>
  <c r="N47" i="1"/>
  <c r="N50" i="1" s="1"/>
  <c r="I103" i="1"/>
  <c r="I104" i="1"/>
  <c r="I109" i="1"/>
  <c r="H114" i="1"/>
  <c r="H117" i="1" s="1"/>
  <c r="H119" i="1" s="1"/>
  <c r="H113" i="1"/>
  <c r="H116" i="1" s="1"/>
  <c r="H118" i="1" s="1"/>
  <c r="I108" i="1"/>
  <c r="K38" i="1"/>
  <c r="K39" i="1" s="1"/>
  <c r="K40" i="1" s="1"/>
  <c r="K89" i="1" s="1"/>
  <c r="L21" i="1"/>
  <c r="M16" i="1"/>
  <c r="M19" i="1" s="1"/>
  <c r="K92" i="1" l="1"/>
  <c r="K94" i="1" s="1"/>
  <c r="L73" i="1"/>
  <c r="L90" i="1" s="1"/>
  <c r="L91" i="1" s="1"/>
  <c r="I53" i="2" s="1"/>
  <c r="J105" i="1"/>
  <c r="J110" i="1"/>
  <c r="J115" i="1" s="1"/>
  <c r="N52" i="1"/>
  <c r="N71" i="1" s="1"/>
  <c r="N72" i="1" s="1"/>
  <c r="O47" i="1"/>
  <c r="O50" i="1" s="1"/>
  <c r="J104" i="1"/>
  <c r="I113" i="1"/>
  <c r="I116" i="1" s="1"/>
  <c r="I118" i="1" s="1"/>
  <c r="J108" i="1"/>
  <c r="J109" i="1"/>
  <c r="I114" i="1"/>
  <c r="I117" i="1" s="1"/>
  <c r="I119" i="1" s="1"/>
  <c r="J103" i="1"/>
  <c r="L38" i="1"/>
  <c r="L39" i="1" s="1"/>
  <c r="M21" i="1"/>
  <c r="N16" i="1"/>
  <c r="N19" i="1" s="1"/>
  <c r="M73" i="1" l="1"/>
  <c r="M90" i="1" s="1"/>
  <c r="M91" i="1" s="1"/>
  <c r="M93" i="1" s="1"/>
  <c r="K110" i="1"/>
  <c r="K115" i="1" s="1"/>
  <c r="K105" i="1"/>
  <c r="L93" i="1"/>
  <c r="O52" i="1"/>
  <c r="P47" i="1"/>
  <c r="P50" i="1" s="1"/>
  <c r="K103" i="1"/>
  <c r="C46" i="2"/>
  <c r="L40" i="1"/>
  <c r="J113" i="1"/>
  <c r="J116" i="1" s="1"/>
  <c r="J118" i="1" s="1"/>
  <c r="K108" i="1"/>
  <c r="K109" i="1"/>
  <c r="J114" i="1"/>
  <c r="J117" i="1" s="1"/>
  <c r="J119" i="1" s="1"/>
  <c r="K104" i="1"/>
  <c r="M38" i="1"/>
  <c r="M39" i="1" s="1"/>
  <c r="N21" i="1"/>
  <c r="O16" i="1"/>
  <c r="O19" i="1" s="1"/>
  <c r="N73" i="1" l="1"/>
  <c r="N90" i="1" s="1"/>
  <c r="N91" i="1" s="1"/>
  <c r="N93" i="1" s="1"/>
  <c r="L105" i="1"/>
  <c r="L110" i="1"/>
  <c r="L115" i="1" s="1"/>
  <c r="O71" i="1"/>
  <c r="O72" i="1" s="1"/>
  <c r="Q47" i="1"/>
  <c r="Q50" i="1" s="1"/>
  <c r="P52" i="1"/>
  <c r="L103" i="1"/>
  <c r="L109" i="1"/>
  <c r="K114" i="1"/>
  <c r="K117" i="1" s="1"/>
  <c r="K119" i="1" s="1"/>
  <c r="K113" i="1"/>
  <c r="K116" i="1" s="1"/>
  <c r="K118" i="1" s="1"/>
  <c r="L108" i="1"/>
  <c r="N38" i="1"/>
  <c r="N39" i="1" s="1"/>
  <c r="L89" i="1"/>
  <c r="L92" i="1" s="1"/>
  <c r="M40" i="1"/>
  <c r="M89" i="1" s="1"/>
  <c r="M92" i="1" s="1"/>
  <c r="M94" i="1" s="1"/>
  <c r="L104" i="1"/>
  <c r="O21" i="1"/>
  <c r="P16" i="1"/>
  <c r="P19" i="1" s="1"/>
  <c r="O73" i="1" l="1"/>
  <c r="O90" i="1" s="1"/>
  <c r="O91" i="1" s="1"/>
  <c r="O93" i="1" s="1"/>
  <c r="M110" i="1"/>
  <c r="M115" i="1" s="1"/>
  <c r="M105" i="1"/>
  <c r="L94" i="1"/>
  <c r="I58" i="2"/>
  <c r="P71" i="1"/>
  <c r="P72" i="1" s="1"/>
  <c r="R47" i="1"/>
  <c r="R50" i="1" s="1"/>
  <c r="Q52" i="1"/>
  <c r="M104" i="1"/>
  <c r="L114" i="1"/>
  <c r="L117" i="1" s="1"/>
  <c r="M109" i="1"/>
  <c r="L113" i="1"/>
  <c r="L116" i="1" s="1"/>
  <c r="M108" i="1"/>
  <c r="O38" i="1"/>
  <c r="O39" i="1" s="1"/>
  <c r="N40" i="1"/>
  <c r="M103" i="1"/>
  <c r="P21" i="1"/>
  <c r="Q16" i="1"/>
  <c r="Q19" i="1" s="1"/>
  <c r="P73" i="1" l="1"/>
  <c r="P90" i="1" s="1"/>
  <c r="P91" i="1" s="1"/>
  <c r="P93" i="1" s="1"/>
  <c r="N110" i="1"/>
  <c r="N115" i="1" s="1"/>
  <c r="N105" i="1"/>
  <c r="I59" i="2"/>
  <c r="L119" i="1"/>
  <c r="L118" i="1"/>
  <c r="I54" i="2"/>
  <c r="Q71" i="1"/>
  <c r="Q72" i="1" s="1"/>
  <c r="N109" i="1"/>
  <c r="S47" i="1"/>
  <c r="S50" i="1" s="1"/>
  <c r="R52" i="1"/>
  <c r="N103" i="1"/>
  <c r="N104" i="1"/>
  <c r="M113" i="1"/>
  <c r="M116" i="1" s="1"/>
  <c r="M118" i="1" s="1"/>
  <c r="N108" i="1"/>
  <c r="N89" i="1"/>
  <c r="O40" i="1"/>
  <c r="O89" i="1" s="1"/>
  <c r="O92" i="1" s="1"/>
  <c r="O94" i="1" s="1"/>
  <c r="M114" i="1"/>
  <c r="M117" i="1" s="1"/>
  <c r="M119" i="1" s="1"/>
  <c r="P38" i="1"/>
  <c r="P39" i="1" s="1"/>
  <c r="Q21" i="1"/>
  <c r="R16" i="1"/>
  <c r="R19" i="1" s="1"/>
  <c r="Q73" i="1" l="1"/>
  <c r="Q90" i="1" s="1"/>
  <c r="O110" i="1"/>
  <c r="O105" i="1"/>
  <c r="N114" i="1"/>
  <c r="N117" i="1" s="1"/>
  <c r="N119" i="1" s="1"/>
  <c r="N92" i="1"/>
  <c r="N94" i="1" s="1"/>
  <c r="Q91" i="1"/>
  <c r="Q93" i="1" s="1"/>
  <c r="O115" i="1"/>
  <c r="O104" i="1"/>
  <c r="R71" i="1"/>
  <c r="R72" i="1" s="1"/>
  <c r="R73" i="1" s="1"/>
  <c r="R90" i="1" s="1"/>
  <c r="T47" i="1"/>
  <c r="T50" i="1" s="1"/>
  <c r="S52" i="1"/>
  <c r="P40" i="1"/>
  <c r="P89" i="1" s="1"/>
  <c r="P92" i="1" s="1"/>
  <c r="P94" i="1" s="1"/>
  <c r="O109" i="1"/>
  <c r="N113" i="1"/>
  <c r="N116" i="1" s="1"/>
  <c r="N118" i="1" s="1"/>
  <c r="O108" i="1"/>
  <c r="Q38" i="1"/>
  <c r="Q39" i="1" s="1"/>
  <c r="O103" i="1"/>
  <c r="R21" i="1"/>
  <c r="S16" i="1"/>
  <c r="S19" i="1" s="1"/>
  <c r="P105" i="1" l="1"/>
  <c r="P110" i="1"/>
  <c r="Q110" i="1" s="1"/>
  <c r="Q115" i="1" s="1"/>
  <c r="P109" i="1"/>
  <c r="P114" i="1" s="1"/>
  <c r="R91" i="1"/>
  <c r="R93" i="1" s="1"/>
  <c r="S71" i="1"/>
  <c r="S72" i="1" s="1"/>
  <c r="S73" i="1" s="1"/>
  <c r="S90" i="1" s="1"/>
  <c r="T52" i="1"/>
  <c r="U47" i="1"/>
  <c r="U50" i="1" s="1"/>
  <c r="P104" i="1"/>
  <c r="Q40" i="1"/>
  <c r="Q89" i="1" s="1"/>
  <c r="Q92" i="1" s="1"/>
  <c r="Q94" i="1" s="1"/>
  <c r="O114" i="1"/>
  <c r="O117" i="1" s="1"/>
  <c r="O119" i="1" s="1"/>
  <c r="P103" i="1"/>
  <c r="P108" i="1"/>
  <c r="O113" i="1"/>
  <c r="O116" i="1" s="1"/>
  <c r="O118" i="1" s="1"/>
  <c r="R38" i="1"/>
  <c r="R39" i="1" s="1"/>
  <c r="S21" i="1"/>
  <c r="T16" i="1"/>
  <c r="T19" i="1" s="1"/>
  <c r="Q105" i="1" l="1"/>
  <c r="R105" i="1" s="1"/>
  <c r="P115" i="1"/>
  <c r="P117" i="1" s="1"/>
  <c r="P119" i="1" s="1"/>
  <c r="Q109" i="1"/>
  <c r="Q114" i="1" s="1"/>
  <c r="Q117" i="1" s="1"/>
  <c r="Q119" i="1" s="1"/>
  <c r="S91" i="1"/>
  <c r="S93" i="1" s="1"/>
  <c r="Q104" i="1"/>
  <c r="T71" i="1"/>
  <c r="T72" i="1" s="1"/>
  <c r="T73" i="1" s="1"/>
  <c r="T90" i="1" s="1"/>
  <c r="V47" i="1"/>
  <c r="V50" i="1" s="1"/>
  <c r="U52" i="1"/>
  <c r="R40" i="1"/>
  <c r="R89" i="1" s="1"/>
  <c r="R92" i="1" s="1"/>
  <c r="R94" i="1" s="1"/>
  <c r="S38" i="1"/>
  <c r="S39" i="1" s="1"/>
  <c r="P113" i="1"/>
  <c r="Q108" i="1"/>
  <c r="Q103" i="1"/>
  <c r="T21" i="1"/>
  <c r="U16" i="1"/>
  <c r="U19" i="1" s="1"/>
  <c r="R110" i="1" l="1"/>
  <c r="R115" i="1" s="1"/>
  <c r="R104" i="1"/>
  <c r="P116" i="1"/>
  <c r="P118" i="1" s="1"/>
  <c r="S40" i="1"/>
  <c r="S89" i="1" s="1"/>
  <c r="S92" i="1" s="1"/>
  <c r="S94" i="1" s="1"/>
  <c r="S105" i="1"/>
  <c r="S110" i="1"/>
  <c r="S115" i="1" s="1"/>
  <c r="R109" i="1"/>
  <c r="R114" i="1" s="1"/>
  <c r="R117" i="1" s="1"/>
  <c r="R119" i="1" s="1"/>
  <c r="T91" i="1"/>
  <c r="T93" i="1" s="1"/>
  <c r="U71" i="1"/>
  <c r="U72" i="1" s="1"/>
  <c r="U73" i="1" s="1"/>
  <c r="U90" i="1" s="1"/>
  <c r="W47" i="1"/>
  <c r="W50" i="1" s="1"/>
  <c r="V52" i="1"/>
  <c r="R103" i="1"/>
  <c r="R108" i="1"/>
  <c r="Q113" i="1"/>
  <c r="Q116" i="1" s="1"/>
  <c r="Q118" i="1" s="1"/>
  <c r="T38" i="1"/>
  <c r="T39" i="1" s="1"/>
  <c r="U21" i="1"/>
  <c r="V16" i="1"/>
  <c r="V19" i="1" s="1"/>
  <c r="T40" i="1" l="1"/>
  <c r="T89" i="1" s="1"/>
  <c r="S109" i="1"/>
  <c r="S114" i="1" s="1"/>
  <c r="S117" i="1" s="1"/>
  <c r="S119" i="1" s="1"/>
  <c r="S104" i="1"/>
  <c r="T105" i="1"/>
  <c r="T110" i="1"/>
  <c r="T115" i="1" s="1"/>
  <c r="U91" i="1"/>
  <c r="U93" i="1" s="1"/>
  <c r="V71" i="1"/>
  <c r="V72" i="1" s="1"/>
  <c r="V73" i="1" s="1"/>
  <c r="V90" i="1" s="1"/>
  <c r="W52" i="1"/>
  <c r="X47" i="1"/>
  <c r="X50" i="1" s="1"/>
  <c r="U38" i="1"/>
  <c r="U39" i="1" s="1"/>
  <c r="U40" i="1" s="1"/>
  <c r="U89" i="1" s="1"/>
  <c r="U92" i="1" s="1"/>
  <c r="U94" i="1" s="1"/>
  <c r="S108" i="1"/>
  <c r="R113" i="1"/>
  <c r="R116" i="1" s="1"/>
  <c r="R118" i="1" s="1"/>
  <c r="S103" i="1"/>
  <c r="V21" i="1"/>
  <c r="W16" i="1"/>
  <c r="W19" i="1" s="1"/>
  <c r="T104" i="1" l="1"/>
  <c r="U105" i="1"/>
  <c r="T109" i="1"/>
  <c r="T114" i="1" s="1"/>
  <c r="T117" i="1" s="1"/>
  <c r="T119" i="1" s="1"/>
  <c r="U110" i="1"/>
  <c r="U115" i="1" s="1"/>
  <c r="T92" i="1"/>
  <c r="T94" i="1" s="1"/>
  <c r="V91" i="1"/>
  <c r="V93" i="1" s="1"/>
  <c r="W71" i="1"/>
  <c r="W72" i="1" s="1"/>
  <c r="W73" i="1" s="1"/>
  <c r="W90" i="1" s="1"/>
  <c r="X52" i="1"/>
  <c r="Y47" i="1"/>
  <c r="Y50" i="1" s="1"/>
  <c r="S113" i="1"/>
  <c r="S116" i="1" s="1"/>
  <c r="S118" i="1" s="1"/>
  <c r="T108" i="1"/>
  <c r="T103" i="1"/>
  <c r="V38" i="1"/>
  <c r="V39" i="1" s="1"/>
  <c r="V40" i="1" s="1"/>
  <c r="V89" i="1" s="1"/>
  <c r="V92" i="1" s="1"/>
  <c r="V94" i="1" s="1"/>
  <c r="W21" i="1"/>
  <c r="X16" i="1"/>
  <c r="X19" i="1" s="1"/>
  <c r="U104" i="1" l="1"/>
  <c r="U109" i="1"/>
  <c r="V110" i="1"/>
  <c r="V115" i="1" s="1"/>
  <c r="V105" i="1"/>
  <c r="W91" i="1"/>
  <c r="W93" i="1" s="1"/>
  <c r="X71" i="1"/>
  <c r="X72" i="1" s="1"/>
  <c r="X73" i="1" s="1"/>
  <c r="X90" i="1" s="1"/>
  <c r="Z47" i="1"/>
  <c r="Z50" i="1" s="1"/>
  <c r="Y52" i="1"/>
  <c r="U103" i="1"/>
  <c r="W38" i="1"/>
  <c r="W39" i="1" s="1"/>
  <c r="W40" i="1" s="1"/>
  <c r="W89" i="1" s="1"/>
  <c r="W92" i="1" s="1"/>
  <c r="W94" i="1" s="1"/>
  <c r="T113" i="1"/>
  <c r="T116" i="1" s="1"/>
  <c r="T118" i="1" s="1"/>
  <c r="U108" i="1"/>
  <c r="X21" i="1"/>
  <c r="Y16" i="1"/>
  <c r="Y19" i="1" s="1"/>
  <c r="V109" i="1" l="1"/>
  <c r="V114" i="1" s="1"/>
  <c r="V117" i="1" s="1"/>
  <c r="V119" i="1" s="1"/>
  <c r="U114" i="1"/>
  <c r="U117" i="1" s="1"/>
  <c r="U119" i="1" s="1"/>
  <c r="V104" i="1"/>
  <c r="W105" i="1"/>
  <c r="W110" i="1"/>
  <c r="W115" i="1" s="1"/>
  <c r="X91" i="1"/>
  <c r="X93" i="1" s="1"/>
  <c r="Y71" i="1"/>
  <c r="Y72" i="1" s="1"/>
  <c r="Y73" i="1" s="1"/>
  <c r="Y90" i="1" s="1"/>
  <c r="Z52" i="1"/>
  <c r="AA47" i="1"/>
  <c r="AA50" i="1" s="1"/>
  <c r="U113" i="1"/>
  <c r="U116" i="1" s="1"/>
  <c r="U118" i="1" s="1"/>
  <c r="V108" i="1"/>
  <c r="V103" i="1"/>
  <c r="X38" i="1"/>
  <c r="X39" i="1" s="1"/>
  <c r="X40" i="1" s="1"/>
  <c r="X89" i="1" s="1"/>
  <c r="X92" i="1" s="1"/>
  <c r="X94" i="1" s="1"/>
  <c r="Y21" i="1"/>
  <c r="Z16" i="1"/>
  <c r="Z19" i="1" s="1"/>
  <c r="W109" i="1" l="1"/>
  <c r="W114" i="1" s="1"/>
  <c r="W117" i="1" s="1"/>
  <c r="W119" i="1" s="1"/>
  <c r="W104" i="1"/>
  <c r="X110" i="1"/>
  <c r="X115" i="1" s="1"/>
  <c r="X105" i="1"/>
  <c r="Y91" i="1"/>
  <c r="Y93" i="1" s="1"/>
  <c r="Z71" i="1"/>
  <c r="Z72" i="1" s="1"/>
  <c r="Z73" i="1" s="1"/>
  <c r="Z90" i="1" s="1"/>
  <c r="AB47" i="1"/>
  <c r="AB50" i="1" s="1"/>
  <c r="AA52" i="1"/>
  <c r="W103" i="1"/>
  <c r="Y38" i="1"/>
  <c r="Y39" i="1" s="1"/>
  <c r="Y40" i="1" s="1"/>
  <c r="Y89" i="1" s="1"/>
  <c r="Y92" i="1" s="1"/>
  <c r="Y94" i="1" s="1"/>
  <c r="V113" i="1"/>
  <c r="V116" i="1" s="1"/>
  <c r="V118" i="1" s="1"/>
  <c r="W108" i="1"/>
  <c r="Z21" i="1"/>
  <c r="AA16" i="1"/>
  <c r="AA19" i="1" s="1"/>
  <c r="X104" i="1" l="1"/>
  <c r="X109" i="1"/>
  <c r="X114" i="1" s="1"/>
  <c r="X117" i="1" s="1"/>
  <c r="X119" i="1" s="1"/>
  <c r="Y110" i="1"/>
  <c r="Y115" i="1" s="1"/>
  <c r="Y105" i="1"/>
  <c r="Z91" i="1"/>
  <c r="Z93" i="1" s="1"/>
  <c r="AA71" i="1"/>
  <c r="AA72" i="1" s="1"/>
  <c r="AA73" i="1" s="1"/>
  <c r="AA90" i="1" s="1"/>
  <c r="AB52" i="1"/>
  <c r="AC47" i="1"/>
  <c r="AC50" i="1" s="1"/>
  <c r="W113" i="1"/>
  <c r="W116" i="1" s="1"/>
  <c r="W118" i="1" s="1"/>
  <c r="X108" i="1"/>
  <c r="X103" i="1"/>
  <c r="Z38" i="1"/>
  <c r="Z39" i="1" s="1"/>
  <c r="Z40" i="1" s="1"/>
  <c r="AA21" i="1"/>
  <c r="AB16" i="1"/>
  <c r="AB19" i="1" s="1"/>
  <c r="Y109" i="1" l="1"/>
  <c r="Y114" i="1" s="1"/>
  <c r="Y117" i="1" s="1"/>
  <c r="Y119" i="1" s="1"/>
  <c r="Y104" i="1"/>
  <c r="Z105" i="1"/>
  <c r="Z110" i="1"/>
  <c r="Z115" i="1" s="1"/>
  <c r="AA91" i="1"/>
  <c r="AA93" i="1" s="1"/>
  <c r="AB71" i="1"/>
  <c r="AB72" i="1" s="1"/>
  <c r="AB73" i="1" s="1"/>
  <c r="AB90" i="1" s="1"/>
  <c r="AD47" i="1"/>
  <c r="AD50" i="1" s="1"/>
  <c r="AC52" i="1"/>
  <c r="Z89" i="1"/>
  <c r="AA38" i="1"/>
  <c r="AA39" i="1" s="1"/>
  <c r="AA40" i="1" s="1"/>
  <c r="AA89" i="1" s="1"/>
  <c r="AA92" i="1" s="1"/>
  <c r="AA94" i="1" s="1"/>
  <c r="X113" i="1"/>
  <c r="X116" i="1" s="1"/>
  <c r="X118" i="1" s="1"/>
  <c r="Y108" i="1"/>
  <c r="Y103" i="1"/>
  <c r="AB21" i="1"/>
  <c r="AC16" i="1"/>
  <c r="AC19" i="1" s="1"/>
  <c r="Z109" i="1" l="1"/>
  <c r="Z114" i="1" s="1"/>
  <c r="Z117" i="1" s="1"/>
  <c r="Z119" i="1" s="1"/>
  <c r="Z104" i="1"/>
  <c r="AA110" i="1"/>
  <c r="AA115" i="1" s="1"/>
  <c r="AA105" i="1"/>
  <c r="Z92" i="1"/>
  <c r="Z94" i="1" s="1"/>
  <c r="AB91" i="1"/>
  <c r="AB93" i="1" s="1"/>
  <c r="AC71" i="1"/>
  <c r="AC72" i="1" s="1"/>
  <c r="AC73" i="1" s="1"/>
  <c r="AC90" i="1" s="1"/>
  <c r="AD52" i="1"/>
  <c r="AE47" i="1"/>
  <c r="AE50" i="1" s="1"/>
  <c r="Z103" i="1"/>
  <c r="AB38" i="1"/>
  <c r="AB39" i="1" s="1"/>
  <c r="AB40" i="1" s="1"/>
  <c r="AB89" i="1" s="1"/>
  <c r="AB92" i="1" s="1"/>
  <c r="AB94" i="1" s="1"/>
  <c r="Y113" i="1"/>
  <c r="Y116" i="1" s="1"/>
  <c r="Y118" i="1" s="1"/>
  <c r="Z108" i="1"/>
  <c r="AC21" i="1"/>
  <c r="AD16" i="1"/>
  <c r="AD19" i="1" s="1"/>
  <c r="AA109" i="1" l="1"/>
  <c r="AA114" i="1" s="1"/>
  <c r="AA117" i="1" s="1"/>
  <c r="AA119" i="1" s="1"/>
  <c r="AA104" i="1"/>
  <c r="AB105" i="1"/>
  <c r="AB110" i="1"/>
  <c r="AB115" i="1" s="1"/>
  <c r="AC91" i="1"/>
  <c r="AC93" i="1" s="1"/>
  <c r="AD71" i="1"/>
  <c r="AD72" i="1" s="1"/>
  <c r="AD73" i="1" s="1"/>
  <c r="AD90" i="1" s="1"/>
  <c r="AF47" i="1"/>
  <c r="AF50" i="1" s="1"/>
  <c r="AF52" i="1" s="1"/>
  <c r="AE52" i="1"/>
  <c r="AC38" i="1"/>
  <c r="AC39" i="1" s="1"/>
  <c r="AC40" i="1" s="1"/>
  <c r="AC89" i="1" s="1"/>
  <c r="AC92" i="1" s="1"/>
  <c r="AC94" i="1" s="1"/>
  <c r="Z113" i="1"/>
  <c r="Z116" i="1" s="1"/>
  <c r="Z118" i="1" s="1"/>
  <c r="AA108" i="1"/>
  <c r="AA103" i="1"/>
  <c r="AD21" i="1"/>
  <c r="AE16" i="1"/>
  <c r="AE19" i="1" s="1"/>
  <c r="AB109" i="1" l="1"/>
  <c r="AB114" i="1" s="1"/>
  <c r="AB117" i="1" s="1"/>
  <c r="AB119" i="1" s="1"/>
  <c r="AB104" i="1"/>
  <c r="AC105" i="1"/>
  <c r="AC110" i="1"/>
  <c r="AC115" i="1" s="1"/>
  <c r="AD91" i="1"/>
  <c r="AD93" i="1" s="1"/>
  <c r="AE71" i="1"/>
  <c r="AE72" i="1" s="1"/>
  <c r="AE73" i="1" s="1"/>
  <c r="AE90" i="1" s="1"/>
  <c r="AF71" i="1"/>
  <c r="AF72" i="1" s="1"/>
  <c r="AB103" i="1"/>
  <c r="AD38" i="1"/>
  <c r="AD39" i="1" s="1"/>
  <c r="AD40" i="1" s="1"/>
  <c r="AA113" i="1"/>
  <c r="AA116" i="1" s="1"/>
  <c r="AA118" i="1" s="1"/>
  <c r="AB108" i="1"/>
  <c r="AE21" i="1"/>
  <c r="AF16" i="1"/>
  <c r="AF19" i="1" s="1"/>
  <c r="AF21" i="1" s="1"/>
  <c r="AC109" i="1" l="1"/>
  <c r="AC114" i="1" s="1"/>
  <c r="AC117" i="1" s="1"/>
  <c r="AC119" i="1" s="1"/>
  <c r="AC104" i="1"/>
  <c r="AD105" i="1"/>
  <c r="AD110" i="1"/>
  <c r="AD115" i="1" s="1"/>
  <c r="AE91" i="1"/>
  <c r="AE93" i="1" s="1"/>
  <c r="AF73" i="1"/>
  <c r="AF90" i="1" s="1"/>
  <c r="AD89" i="1"/>
  <c r="AF38" i="1"/>
  <c r="AF39" i="1" s="1"/>
  <c r="AE38" i="1"/>
  <c r="AE39" i="1" s="1"/>
  <c r="AE40" i="1" s="1"/>
  <c r="AB113" i="1"/>
  <c r="AB116" i="1" s="1"/>
  <c r="AB118" i="1" s="1"/>
  <c r="AC108" i="1"/>
  <c r="AC103" i="1"/>
  <c r="AD104" i="1" l="1"/>
  <c r="AD109" i="1"/>
  <c r="AD114" i="1" s="1"/>
  <c r="AD117" i="1" s="1"/>
  <c r="AD119" i="1" s="1"/>
  <c r="AE110" i="1"/>
  <c r="AE115" i="1" s="1"/>
  <c r="AE105" i="1"/>
  <c r="AD92" i="1"/>
  <c r="AD94" i="1" s="1"/>
  <c r="AF91" i="1"/>
  <c r="AF40" i="1"/>
  <c r="AF89" i="1" s="1"/>
  <c r="AE89" i="1"/>
  <c r="C48" i="2"/>
  <c r="AC113" i="1"/>
  <c r="AC116" i="1" s="1"/>
  <c r="AC118" i="1" s="1"/>
  <c r="AD108" i="1"/>
  <c r="AD103" i="1"/>
  <c r="AE109" i="1" l="1"/>
  <c r="AE114" i="1" s="1"/>
  <c r="AE117" i="1" s="1"/>
  <c r="AE119" i="1" s="1"/>
  <c r="AF105" i="1"/>
  <c r="AE104" i="1"/>
  <c r="AF110" i="1"/>
  <c r="AF115" i="1" s="1"/>
  <c r="AF93" i="1"/>
  <c r="C53" i="2" s="1"/>
  <c r="K53" i="2"/>
  <c r="AF92" i="1"/>
  <c r="AE92" i="1"/>
  <c r="AE94" i="1" s="1"/>
  <c r="AE103" i="1"/>
  <c r="AD113" i="1"/>
  <c r="AD116" i="1" s="1"/>
  <c r="AD118" i="1" s="1"/>
  <c r="AE108" i="1"/>
  <c r="AF104" i="1" l="1"/>
  <c r="AF109" i="1"/>
  <c r="AF114" i="1" s="1"/>
  <c r="AF117" i="1" s="1"/>
  <c r="AF119" i="1" s="1"/>
  <c r="C59" i="2" s="1"/>
  <c r="AF94" i="1"/>
  <c r="C58" i="2" s="1"/>
  <c r="K58" i="2"/>
  <c r="AF103" i="1"/>
  <c r="AE113" i="1"/>
  <c r="AE116" i="1" s="1"/>
  <c r="AE118" i="1" s="1"/>
  <c r="AF108" i="1"/>
  <c r="AF113" i="1" s="1"/>
  <c r="AF116" i="1" s="1"/>
  <c r="K59" i="2" l="1"/>
  <c r="AF118" i="1"/>
  <c r="C54" i="2" s="1"/>
  <c r="K54" i="2"/>
</calcChain>
</file>

<file path=xl/sharedStrings.xml><?xml version="1.0" encoding="utf-8"?>
<sst xmlns="http://schemas.openxmlformats.org/spreadsheetml/2006/main" count="2144" uniqueCount="1446">
  <si>
    <t>Notes</t>
  </si>
  <si>
    <t>bop equity</t>
  </si>
  <si>
    <t>bop property value</t>
  </si>
  <si>
    <t>appreciation</t>
  </si>
  <si>
    <t>principle portion of piti</t>
  </si>
  <si>
    <t>eop equity</t>
  </si>
  <si>
    <t>pmi</t>
  </si>
  <si>
    <t>equity created</t>
  </si>
  <si>
    <t>cumulative cost of living</t>
  </si>
  <si>
    <t>cost of rent</t>
  </si>
  <si>
    <t>cash cost of living</t>
  </si>
  <si>
    <t>cash spent on living</t>
  </si>
  <si>
    <t>cash cost of living (with downpayment)</t>
  </si>
  <si>
    <t>true cost of living</t>
  </si>
  <si>
    <t>renter</t>
  </si>
  <si>
    <t>homeowner</t>
  </si>
  <si>
    <t>house-hacker</t>
  </si>
  <si>
    <t>stock market returns on cumulative cash</t>
  </si>
  <si>
    <t>fancy reinvesting cash savings into the stock market calculations..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</si>
  <si>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</si>
  <si>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</si>
  <si>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</si>
  <si>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</si>
  <si>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</si>
  <si>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</si>
  <si>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</si>
  <si>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</si>
  <si>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</si>
  <si>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</si>
  <si>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</si>
  <si>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</si>
  <si>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</si>
  <si>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</si>
  <si>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</si>
  <si>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</si>
  <si>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</si>
  <si>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</si>
  <si>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</si>
  <si>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</si>
  <si>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</si>
  <si>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</si>
  <si>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</si>
  <si>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</si>
  <si>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</si>
  <si>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</si>
  <si>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</si>
  <si>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</si>
  <si>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</si>
  <si>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</si>
  <si>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chart data</t>
  </si>
  <si>
    <t>cumulative cash in excess of homeowner saved and (re)invested in stocks</t>
  </si>
  <si>
    <t>cumulative wealth gain/loss from living with excess cash invested in market</t>
  </si>
  <si>
    <t>cash available in excess of homeowner</t>
  </si>
  <si>
    <t>renter (invests the downpayment in year 1)</t>
  </si>
  <si>
    <t>Accumulated wealth</t>
  </si>
  <si>
    <t>Less Buyer Transaction Costs</t>
  </si>
  <si>
    <t>realizable equity if sold after transaction costs</t>
  </si>
  <si>
    <t>homeowner's property expenses (including maintenance)</t>
  </si>
  <si>
    <t>ordinary homeowner</t>
  </si>
  <si>
    <t>NPV of Buying a Home 10 Year</t>
  </si>
  <si>
    <t>NPV Renting 10 Year</t>
  </si>
  <si>
    <t>NPV Buying a Home 30-Year</t>
  </si>
  <si>
    <t>NPV Renting 30-Year</t>
  </si>
  <si>
    <t>Interest Payments</t>
  </si>
  <si>
    <t>Principal Payments</t>
  </si>
  <si>
    <t>Total Payment</t>
  </si>
  <si>
    <t>Remaining Balance</t>
  </si>
  <si>
    <t>interest portion of piti</t>
  </si>
  <si>
    <t>taxes</t>
  </si>
  <si>
    <t>insurance</t>
  </si>
  <si>
    <t>piti</t>
  </si>
  <si>
    <t>total monthly mortgage payment</t>
  </si>
  <si>
    <t>total housing expenses, including mortgage payment and upkeep</t>
  </si>
  <si>
    <t>total monthly mortgage payments</t>
  </si>
  <si>
    <t>principal portion of pi</t>
  </si>
  <si>
    <t>seller transaction costs</t>
  </si>
  <si>
    <t>realizable equity/equity created in the property</t>
  </si>
  <si>
    <t>Suggested Inputs</t>
  </si>
  <si>
    <t>Real Estate Assumptions</t>
  </si>
  <si>
    <t>Annnual appreciation</t>
  </si>
  <si>
    <t>Homowner expenses monthly</t>
  </si>
  <si>
    <t>Seller transaction Costs</t>
  </si>
  <si>
    <t>Cost of monthly rent</t>
  </si>
  <si>
    <t>Home down payment</t>
  </si>
  <si>
    <t>What is the cost of owning a home? It's really hard to pin down. We conservatively estimate that it costs about $250 per month for a typical home (including capex, maintenance, lawn care, etc.)</t>
  </si>
  <si>
    <t>Buyer transaction costs</t>
  </si>
  <si>
    <t>This is what you'll have to pay when selling the property down the road, including agent fees. Can be anywhere from 6–10%.</t>
  </si>
  <si>
    <t>Aka, closing costs when buying the house. 3–4% is typical.</t>
  </si>
  <si>
    <t>According to the Case-Schiller Index, the price of existing homes have increased by 3.4% annually on average. You can adjust this to fit your current market.</t>
  </si>
  <si>
    <t>Down payments typically range from 3–20%, depending on the loan product you choose (or sometimes 0% if using a VA or USDA loan!)</t>
  </si>
  <si>
    <t>Loan amount</t>
  </si>
  <si>
    <t>Property purchase price</t>
  </si>
  <si>
    <t>Automatically calculated: Purchase price minus down payment. This is the amount of your loan.</t>
  </si>
  <si>
    <t>This number can vary quite a bit based on the current market and your credit score, so we suggest doing a bit of research to verify. As of 2021, 3.5% is typical.</t>
  </si>
  <si>
    <t>Down payment %</t>
  </si>
  <si>
    <t>Mortgage interest rate</t>
  </si>
  <si>
    <t>Insurance (% of purchase price)</t>
  </si>
  <si>
    <t>PMI (% of loan)</t>
  </si>
  <si>
    <t>Again, feel free to change it to a more accurate percentage based on your area. About $1,200/year is the national average.</t>
  </si>
  <si>
    <t>Loan Assumptions</t>
  </si>
  <si>
    <t>If paying less than a 20% down payment, you'll need to pay PMI. This is often about 1% of the loan amount.</t>
  </si>
  <si>
    <t>Total return</t>
  </si>
  <si>
    <t xml:space="preserve"> - After information is complete, you can view the graphs below to assess your situation.</t>
  </si>
  <si>
    <t>Automatically calculated based on down payment %</t>
  </si>
  <si>
    <r>
      <t xml:space="preserve">              </t>
    </r>
    <r>
      <rPr>
        <b/>
        <sz val="12"/>
        <color rgb="FF008F00"/>
        <rFont val="Open Sans Regular"/>
      </rPr>
      <t>Green</t>
    </r>
    <r>
      <rPr>
        <sz val="12"/>
        <color rgb="FF008F00"/>
        <rFont val="Open Sans Regular"/>
      </rPr>
      <t xml:space="preserve"> = Enter your information </t>
    </r>
    <r>
      <rPr>
        <sz val="12"/>
        <color theme="1"/>
        <rFont val="Open Sans Regular"/>
      </rPr>
      <t xml:space="preserve">   </t>
    </r>
    <r>
      <rPr>
        <b/>
        <sz val="12"/>
        <color rgb="FF0070C0"/>
        <rFont val="Open Sans Regular"/>
      </rPr>
      <t>Blue</t>
    </r>
    <r>
      <rPr>
        <sz val="12"/>
        <color rgb="FF0070C0"/>
        <rFont val="Open Sans Regular"/>
      </rPr>
      <t xml:space="preserve"> = Can change to fit your needs (see "Notes" section)</t>
    </r>
    <r>
      <rPr>
        <sz val="12"/>
        <color theme="1"/>
        <rFont val="Open Sans Regular"/>
      </rPr>
      <t xml:space="preserve">    </t>
    </r>
    <r>
      <rPr>
        <b/>
        <sz val="12"/>
        <color theme="1"/>
        <rFont val="Open Sans Regular"/>
      </rPr>
      <t>Black</t>
    </r>
    <r>
      <rPr>
        <sz val="12"/>
        <color theme="1"/>
        <rFont val="Open Sans Regular"/>
      </rPr>
      <t xml:space="preserve"> = Locked/Automatically Calculated</t>
    </r>
  </si>
  <si>
    <r>
      <t xml:space="preserve">           - </t>
    </r>
    <r>
      <rPr>
        <b/>
        <sz val="12"/>
        <color rgb="FF000000"/>
        <rFont val="Open Sans Regular"/>
      </rPr>
      <t>Graph 3</t>
    </r>
    <r>
      <rPr>
        <sz val="12"/>
        <color rgb="FF000000"/>
        <rFont val="Open Sans Regular"/>
      </rPr>
      <t xml:space="preserve"> shows you how your net worth is affected while factoring in opportunity cost (i.e. instead of buying a house, you invest that money into the stock market)</t>
    </r>
  </si>
  <si>
    <t>House-Hack Assumptions</t>
  </si>
  <si>
    <t>Managing Tenants next door is not going to be hard, not in the long run. I believe $100 per month is pretty conservative here, accounting for screening, the occasional problem, and vacancy. But, this is an input - change it!</t>
  </si>
  <si>
    <t>less cash expenses related to tenant management</t>
  </si>
  <si>
    <t>monthnly tenant related expenses</t>
  </si>
  <si>
    <t>Net Worth Impact</t>
  </si>
  <si>
    <t xml:space="preserve"> - Enter your current rent and potential home/house-hack purchase information in the gray boxes below.</t>
  </si>
  <si>
    <r>
      <t xml:space="preserve">           - </t>
    </r>
    <r>
      <rPr>
        <b/>
        <sz val="12"/>
        <color theme="1"/>
        <rFont val="Open Sans Regular"/>
      </rPr>
      <t>Graph 1</t>
    </r>
    <r>
      <rPr>
        <sz val="12"/>
        <color theme="1"/>
        <rFont val="Open Sans Regular"/>
      </rPr>
      <t xml:space="preserve"> shows you how much money you willl spend annually when renting vs. buying vs. house-hacking</t>
    </r>
  </si>
  <si>
    <r>
      <t xml:space="preserve">           - </t>
    </r>
    <r>
      <rPr>
        <b/>
        <sz val="12"/>
        <color theme="1"/>
        <rFont val="Open Sans Regular"/>
      </rPr>
      <t>Graph 2</t>
    </r>
    <r>
      <rPr>
        <sz val="12"/>
        <color theme="1"/>
        <rFont val="Open Sans Regular"/>
      </rPr>
      <t xml:space="preserve"> shows you how renting vs. buying vs. house-hacking will impact your net worth</t>
    </r>
  </si>
  <si>
    <t>Median US Home Price was $408,000 in Q4 2021 per US Federal Reserve Economic Data</t>
  </si>
  <si>
    <t>cash cost of living (with downpayment + closing costs)</t>
  </si>
  <si>
    <t>City/State</t>
  </si>
  <si>
    <t>Sales Volume</t>
  </si>
  <si>
    <t>April Sales</t>
  </si>
  <si>
    <t>April Rent</t>
  </si>
  <si>
    <t>RTP</t>
  </si>
  <si>
    <t>Median Tax</t>
  </si>
  <si>
    <t>ABILENE, TX</t>
  </si>
  <si>
    <t>ACWORTH, GA</t>
  </si>
  <si>
    <t>ADA, OK</t>
  </si>
  <si>
    <t>AIKEN, SC</t>
  </si>
  <si>
    <t>AKRON, OH</t>
  </si>
  <si>
    <t>ALABASTER, AL</t>
  </si>
  <si>
    <t>ALAMOGORDO, NM</t>
  </si>
  <si>
    <t>ALBANY, GA</t>
  </si>
  <si>
    <t>ALBANY, OR</t>
  </si>
  <si>
    <t>ALBUQUERQUE, NM</t>
  </si>
  <si>
    <t>ALEXANDRIA, LA</t>
  </si>
  <si>
    <t>ALEXANDRIA, MN</t>
  </si>
  <si>
    <t>ALEXANDRIA, VA</t>
  </si>
  <si>
    <t>ALLEN, TX</t>
  </si>
  <si>
    <t>ALLENTOWN, PA</t>
  </si>
  <si>
    <t>ALPHARETTA, GA</t>
  </si>
  <si>
    <t>ALTAMONTE SPRINGS, FL</t>
  </si>
  <si>
    <t>ALTON, IL</t>
  </si>
  <si>
    <t>ALTOONA, PA</t>
  </si>
  <si>
    <t>AMARILLO, TX</t>
  </si>
  <si>
    <t>ANACORTES, WA</t>
  </si>
  <si>
    <t>ANAHEIM, CA</t>
  </si>
  <si>
    <t>ANCHORAGE, AK</t>
  </si>
  <si>
    <t>ANDERSON, IN</t>
  </si>
  <si>
    <t>ANDERSON, SC</t>
  </si>
  <si>
    <t>ANDOVER, MN</t>
  </si>
  <si>
    <t>ANKENY, IA</t>
  </si>
  <si>
    <t>ANN ARBOR, MI</t>
  </si>
  <si>
    <t>ANNANDALE, VA</t>
  </si>
  <si>
    <t>ANNAPOLIS, MD</t>
  </si>
  <si>
    <t>ANOKA, MN</t>
  </si>
  <si>
    <t>ANTELOPE, CA</t>
  </si>
  <si>
    <t>ANTIOCH, CA</t>
  </si>
  <si>
    <t>ANTIOCH, TN</t>
  </si>
  <si>
    <t>APEX, NC</t>
  </si>
  <si>
    <t>APOLLO BEACH, FL</t>
  </si>
  <si>
    <t>APOPKA, FL</t>
  </si>
  <si>
    <t>APPLE VALLEY, CA</t>
  </si>
  <si>
    <t>APPLETON, WI</t>
  </si>
  <si>
    <t>ARGYLE, TX</t>
  </si>
  <si>
    <t>ARLINGTON, TX</t>
  </si>
  <si>
    <t>ARLINGTON, VA</t>
  </si>
  <si>
    <t>ARLINGTON, WA</t>
  </si>
  <si>
    <t>ARNOLD, MO</t>
  </si>
  <si>
    <t>ARVADA, CO</t>
  </si>
  <si>
    <t>ASHBURN, VA</t>
  </si>
  <si>
    <t>ASHEBORO, NC</t>
  </si>
  <si>
    <t>ASHEVILLE, NC</t>
  </si>
  <si>
    <t>ASHLAND, OR</t>
  </si>
  <si>
    <t>ATHENS, GA</t>
  </si>
  <si>
    <t>ATLANTA, GA</t>
  </si>
  <si>
    <t>AUBREY, TX</t>
  </si>
  <si>
    <t>AUBURN, CA</t>
  </si>
  <si>
    <t>AUBURN, WA</t>
  </si>
  <si>
    <t>AUBURNDALE, FL</t>
  </si>
  <si>
    <t>AUGUSTA, GA</t>
  </si>
  <si>
    <t>AURORA, CO</t>
  </si>
  <si>
    <t>AURORA, IL</t>
  </si>
  <si>
    <t>AUSTIN, TX</t>
  </si>
  <si>
    <t>AVON PARK, FL</t>
  </si>
  <si>
    <t>AVONDALE, AZ</t>
  </si>
  <si>
    <t>AZLE, TX</t>
  </si>
  <si>
    <t>BAKERSFIELD, CA</t>
  </si>
  <si>
    <t>BALTIMORE, MD</t>
  </si>
  <si>
    <t>BARDSTOWN, KY</t>
  </si>
  <si>
    <t>BARTLESVILLE, OK</t>
  </si>
  <si>
    <t>BARTOW, FL</t>
  </si>
  <si>
    <t>BATTLE GROUND, WA</t>
  </si>
  <si>
    <t>BAYTOWN, TX</t>
  </si>
  <si>
    <t>BEAUFORT, SC</t>
  </si>
  <si>
    <t>BEAUMONT, CA</t>
  </si>
  <si>
    <t>BEAUMONT, TX</t>
  </si>
  <si>
    <t>BEAVERTON, OR</t>
  </si>
  <si>
    <t>BEL AIR, MD</t>
  </si>
  <si>
    <t>BELLA VISTA, AR</t>
  </si>
  <si>
    <t>BELLEVILLE, IL</t>
  </si>
  <si>
    <t>BELLEVUE, NE</t>
  </si>
  <si>
    <t>BELLEVUE, WA</t>
  </si>
  <si>
    <t>BELLINGHAM, WA</t>
  </si>
  <si>
    <t>BELOIT, WI</t>
  </si>
  <si>
    <t>BELTON, TX</t>
  </si>
  <si>
    <t>BEND, OR</t>
  </si>
  <si>
    <t>BENTON, AR</t>
  </si>
  <si>
    <t>BENTONVILLE, AR</t>
  </si>
  <si>
    <t>BEREA, KY</t>
  </si>
  <si>
    <t>BERKELEY, CA</t>
  </si>
  <si>
    <t>BERLIN, MD</t>
  </si>
  <si>
    <t>BESSEMER, AL</t>
  </si>
  <si>
    <t>BETHESDA, MD</t>
  </si>
  <si>
    <t>BETHLEHEM, PA</t>
  </si>
  <si>
    <t>BEVERLY HILLS, FL</t>
  </si>
  <si>
    <t>BILLINGS, MT</t>
  </si>
  <si>
    <t>BIRMINGHAM, AL</t>
  </si>
  <si>
    <t>BISMARCK, ND</t>
  </si>
  <si>
    <t>BLACKLICK, OH</t>
  </si>
  <si>
    <t>BLOOMINGTON, IL</t>
  </si>
  <si>
    <t>BLUE SPRINGS, MO</t>
  </si>
  <si>
    <t>BLUFFTON, SC</t>
  </si>
  <si>
    <t>BLYTHEWOOD, SC</t>
  </si>
  <si>
    <t>BOCA RATON, FL</t>
  </si>
  <si>
    <t>BOERNE, TX</t>
  </si>
  <si>
    <t>BOISE, ID</t>
  </si>
  <si>
    <t>BONITA SPRINGS, FL</t>
  </si>
  <si>
    <t>BONNEY LAKE, WA</t>
  </si>
  <si>
    <t>BOSSIER CITY, LA</t>
  </si>
  <si>
    <t>BOSTON, MA</t>
  </si>
  <si>
    <t>BOTHELL, WA</t>
  </si>
  <si>
    <t>BOULDER, CO</t>
  </si>
  <si>
    <t>BOWIE, MD</t>
  </si>
  <si>
    <t>BOWLING GREEN, KY</t>
  </si>
  <si>
    <t>BOYNTON BEACH, FL</t>
  </si>
  <si>
    <t>BOZEMAN, MT</t>
  </si>
  <si>
    <t>BRADENTON, FL</t>
  </si>
  <si>
    <t>BRANDON, FL</t>
  </si>
  <si>
    <t>BRANSON, MO</t>
  </si>
  <si>
    <t>BREMERTON, WA</t>
  </si>
  <si>
    <t>BRENTWOOD, CA</t>
  </si>
  <si>
    <t>BRENTWOOD, TN</t>
  </si>
  <si>
    <t>BRICK, NJ</t>
  </si>
  <si>
    <t>BRIDGEPORT, CT</t>
  </si>
  <si>
    <t>BRIGHTON, CO</t>
  </si>
  <si>
    <t>BRIGHTON, MI</t>
  </si>
  <si>
    <t>BRISTOL, CT</t>
  </si>
  <si>
    <t>BRISTOL, TN</t>
  </si>
  <si>
    <t>BROCKTON, MA</t>
  </si>
  <si>
    <t>BROKEN ARROW, OK</t>
  </si>
  <si>
    <t>BRONX, NY</t>
  </si>
  <si>
    <t>BROOKFIELD, WI</t>
  </si>
  <si>
    <t>BROOKLYN, NY</t>
  </si>
  <si>
    <t>BROOMFIELD, CO</t>
  </si>
  <si>
    <t>BROWNSVILLE, TX</t>
  </si>
  <si>
    <t>BRUNSWICK, GA</t>
  </si>
  <si>
    <t>BRYAN, TX</t>
  </si>
  <si>
    <t>BUCKEYE, AZ</t>
  </si>
  <si>
    <t>BUDA, TX</t>
  </si>
  <si>
    <t>BUFORD, GA</t>
  </si>
  <si>
    <t>BULLHEAD CITY, AZ</t>
  </si>
  <si>
    <t>BURBANK, CA</t>
  </si>
  <si>
    <t>BURKE, VA</t>
  </si>
  <si>
    <t>BURLESON, TX</t>
  </si>
  <si>
    <t>BURLINGTON, IA</t>
  </si>
  <si>
    <t>BURLINGTON, NC</t>
  </si>
  <si>
    <t>BURNSVILLE, MN</t>
  </si>
  <si>
    <t>BUTLER, PA</t>
  </si>
  <si>
    <t>CABOT, AR</t>
  </si>
  <si>
    <t>CALDWELL, ID</t>
  </si>
  <si>
    <t>CALERA, AL</t>
  </si>
  <si>
    <t>CALHOUN, GA</t>
  </si>
  <si>
    <t>CAMARILLO, CA</t>
  </si>
  <si>
    <t>CAMAS, WA</t>
  </si>
  <si>
    <t>CAMBRIDGE, MA</t>
  </si>
  <si>
    <t>CANAL WINCHESTER, OH</t>
  </si>
  <si>
    <t>CANON CITY, CO</t>
  </si>
  <si>
    <t>CANTON, GA</t>
  </si>
  <si>
    <t>CANTON, MI</t>
  </si>
  <si>
    <t>CANTON, OH</t>
  </si>
  <si>
    <t>CANYON COUNTRY, CA</t>
  </si>
  <si>
    <t>CAPE CANAVERAL, FL</t>
  </si>
  <si>
    <t>CAPE CORAL, FL</t>
  </si>
  <si>
    <t>CAPE GIRARDEAU, MO</t>
  </si>
  <si>
    <t>CARLISLE, PA</t>
  </si>
  <si>
    <t>CARLSBAD, CA</t>
  </si>
  <si>
    <t>CARMEL, IN</t>
  </si>
  <si>
    <t>CARMICHAEL, CA</t>
  </si>
  <si>
    <t>CARROLLTON, GA</t>
  </si>
  <si>
    <t>CARROLLTON, TX</t>
  </si>
  <si>
    <t>CARSON CITY, NV</t>
  </si>
  <si>
    <t>CARTERSVILLE, GA</t>
  </si>
  <si>
    <t>CARY, NC</t>
  </si>
  <si>
    <t>CASA GRANDE, AZ</t>
  </si>
  <si>
    <t>CASSELBERRY, FL</t>
  </si>
  <si>
    <t>CASTLE ROCK, CO</t>
  </si>
  <si>
    <t>CAVE CREEK, AZ</t>
  </si>
  <si>
    <t>CEDAR CITY, UT</t>
  </si>
  <si>
    <t>CEDAR PARK, TX</t>
  </si>
  <si>
    <t>CEDAR RAPIDS, IA</t>
  </si>
  <si>
    <t>CENTRALIA, WA</t>
  </si>
  <si>
    <t>CENTREVILLE, VA</t>
  </si>
  <si>
    <t>CHAMBERSBURG, PA</t>
  </si>
  <si>
    <t>CHAMPAIGN, IL</t>
  </si>
  <si>
    <t>CHANDLER, AZ</t>
  </si>
  <si>
    <t>CHANTILLY, VA</t>
  </si>
  <si>
    <t>CHAPEL HILL, NC</t>
  </si>
  <si>
    <t>CHARLOTTE, NC</t>
  </si>
  <si>
    <t>CHASKA, MN</t>
  </si>
  <si>
    <t>CHATTANOOGA, TN</t>
  </si>
  <si>
    <t>CHESAPEAKE, VA</t>
  </si>
  <si>
    <t>CHESTER, VA</t>
  </si>
  <si>
    <t>CHESTERFIELD, VA</t>
  </si>
  <si>
    <t>CHEYENNE, WY</t>
  </si>
  <si>
    <t>CHICO, CA</t>
  </si>
  <si>
    <t>CHICOPEE, MA</t>
  </si>
  <si>
    <t>CHULA VISTA, CA</t>
  </si>
  <si>
    <t>CIBOLO, TX</t>
  </si>
  <si>
    <t>CINCINNATI, OH</t>
  </si>
  <si>
    <t>CITRUS HEIGHTS, CA</t>
  </si>
  <si>
    <t>CLAREMORE, OK</t>
  </si>
  <si>
    <t>CLARKSVILLE, TN</t>
  </si>
  <si>
    <t>CLAYTON, NC</t>
  </si>
  <si>
    <t>CLEARWATER, FL</t>
  </si>
  <si>
    <t>CLEBURNE, TX</t>
  </si>
  <si>
    <t>CLERMONT, FL</t>
  </si>
  <si>
    <t>CLEVELAND, OH</t>
  </si>
  <si>
    <t>CLEVELAND, TN</t>
  </si>
  <si>
    <t>CLINTON TOWNSHIP, MI</t>
  </si>
  <si>
    <t>CLOVER, SC</t>
  </si>
  <si>
    <t>CLOVIS, CA</t>
  </si>
  <si>
    <t>COATESVILLE, PA</t>
  </si>
  <si>
    <t>COCOA, FL</t>
  </si>
  <si>
    <t>COEUR D ALENE, ID</t>
  </si>
  <si>
    <t>COLLEGE STATION, TX</t>
  </si>
  <si>
    <t>COLLIERVILLE, TN</t>
  </si>
  <si>
    <t>COLORADO SPRINGS, CO</t>
  </si>
  <si>
    <t>COLUMBIA, MD</t>
  </si>
  <si>
    <t>COLUMBIA, SC</t>
  </si>
  <si>
    <t>COLUMBIA, TN</t>
  </si>
  <si>
    <t>COLUMBUS, GA</t>
  </si>
  <si>
    <t>COLUMBUS, OH</t>
  </si>
  <si>
    <t>COMMERCE CITY, CO</t>
  </si>
  <si>
    <t>CONCORD, CA</t>
  </si>
  <si>
    <t>CONCORD, NC</t>
  </si>
  <si>
    <t>CONROE, TX</t>
  </si>
  <si>
    <t>CONVERSE, TX</t>
  </si>
  <si>
    <t>CONWAY, AR</t>
  </si>
  <si>
    <t>CONYERS, GA</t>
  </si>
  <si>
    <t>COOKEVILLE, TN</t>
  </si>
  <si>
    <t>COOS BAY, OR</t>
  </si>
  <si>
    <t>COPPERAS COVE, TX</t>
  </si>
  <si>
    <t>CORDOVA, TN</t>
  </si>
  <si>
    <t>CORNELIUS, NC</t>
  </si>
  <si>
    <t>CORONA, CA</t>
  </si>
  <si>
    <t>CORPUS CHRISTI, TX</t>
  </si>
  <si>
    <t>CORVALLIS, OR</t>
  </si>
  <si>
    <t>COUNCIL BLUFFS, IA</t>
  </si>
  <si>
    <t>COVINGTON, GA</t>
  </si>
  <si>
    <t>COVINGTON, KY</t>
  </si>
  <si>
    <t>COVINGTON, LA</t>
  </si>
  <si>
    <t>CRANSTON, RI</t>
  </si>
  <si>
    <t>CRESTVIEW, FL</t>
  </si>
  <si>
    <t>CROSSVILLE, TN</t>
  </si>
  <si>
    <t>CROWN POINT, IN</t>
  </si>
  <si>
    <t>CRYSTAL LAKE, IL</t>
  </si>
  <si>
    <t>CRYSTAL RIVER, FL</t>
  </si>
  <si>
    <t>CUYAHOGA FALLS, OH</t>
  </si>
  <si>
    <t>CYPRESS, TX</t>
  </si>
  <si>
    <t>DACULA, GA</t>
  </si>
  <si>
    <t>DALLAS, GA</t>
  </si>
  <si>
    <t>DALLAS, TX</t>
  </si>
  <si>
    <t>DALTON, GA</t>
  </si>
  <si>
    <t>DANBURY, CT</t>
  </si>
  <si>
    <t>DANVILLE, CA</t>
  </si>
  <si>
    <t>DANVILLE, VA</t>
  </si>
  <si>
    <t>DAPHNE, AL</t>
  </si>
  <si>
    <t>DARBY, PA</t>
  </si>
  <si>
    <t>DAVENPORT, FL</t>
  </si>
  <si>
    <t>DAVENPORT, IA</t>
  </si>
  <si>
    <t>DAYTONA BEACH, FL</t>
  </si>
  <si>
    <t>DEARBORN HEIGHTS, MI</t>
  </si>
  <si>
    <t>DEARBORN, MI</t>
  </si>
  <si>
    <t>DECATUR, AL</t>
  </si>
  <si>
    <t>DECATUR, GA</t>
  </si>
  <si>
    <t>DECATUR, IL</t>
  </si>
  <si>
    <t>DEERFIELD BEACH, FL</t>
  </si>
  <si>
    <t>DELAND, FL</t>
  </si>
  <si>
    <t>DELAWARE, OH</t>
  </si>
  <si>
    <t>DELRAY BEACH, FL</t>
  </si>
  <si>
    <t>DELTONA, FL</t>
  </si>
  <si>
    <t>DENHAM SPRINGS, LA</t>
  </si>
  <si>
    <t>DENTON, TX</t>
  </si>
  <si>
    <t>DENVER, CO</t>
  </si>
  <si>
    <t>DENVER, NC</t>
  </si>
  <si>
    <t>DERIDDER, LA</t>
  </si>
  <si>
    <t>DES MOINES, IA</t>
  </si>
  <si>
    <t>DESERT HOT SPRINGS, CA</t>
  </si>
  <si>
    <t>DESTIN, FL</t>
  </si>
  <si>
    <t>DETROIT, MI</t>
  </si>
  <si>
    <t>DICKINSON, TX</t>
  </si>
  <si>
    <t>DICKSON, TN</t>
  </si>
  <si>
    <t>DOUGLASVILLE, GA</t>
  </si>
  <si>
    <t>DOWNERS GROVE, IL</t>
  </si>
  <si>
    <t>DOWNINGTOWN, PA</t>
  </si>
  <si>
    <t>DRAPER, UT</t>
  </si>
  <si>
    <t>DUBLIN, GA</t>
  </si>
  <si>
    <t>DUBLIN, OH</t>
  </si>
  <si>
    <t>DUBUQUE, IA</t>
  </si>
  <si>
    <t>DULUTH, GA</t>
  </si>
  <si>
    <t>DULUTH, MN</t>
  </si>
  <si>
    <t>DUMFRIES, VA</t>
  </si>
  <si>
    <t>DUNEDIN, FL</t>
  </si>
  <si>
    <t>DUNNELLON, FL</t>
  </si>
  <si>
    <t>DURANGO, CO</t>
  </si>
  <si>
    <t>DURANT, OK</t>
  </si>
  <si>
    <t>DURHAM, NC</t>
  </si>
  <si>
    <t>EAGLE RIVER, AK</t>
  </si>
  <si>
    <t>EASLEY, SC</t>
  </si>
  <si>
    <t>EAST STROUDSBURG, PA</t>
  </si>
  <si>
    <t>EASTON, PA</t>
  </si>
  <si>
    <t>EATONTON, GA</t>
  </si>
  <si>
    <t>EDEN PRAIRIE, MN</t>
  </si>
  <si>
    <t>EDEN, NC</t>
  </si>
  <si>
    <t>EDGEWATER, FL</t>
  </si>
  <si>
    <t>EDMOND, OK</t>
  </si>
  <si>
    <t>EDMONDS, WA</t>
  </si>
  <si>
    <t>EL CAJON, CA</t>
  </si>
  <si>
    <t>EL DORADO HILLS, CA</t>
  </si>
  <si>
    <t>EL MIRAGE, AZ</t>
  </si>
  <si>
    <t>EL PASO, TX</t>
  </si>
  <si>
    <t>ELGIN, IL</t>
  </si>
  <si>
    <t>ELGIN, SC</t>
  </si>
  <si>
    <t>ELIZABETH CITY, NC</t>
  </si>
  <si>
    <t>ELIZABETHTON, TN</t>
  </si>
  <si>
    <t>ELK GROVE, CA</t>
  </si>
  <si>
    <t>ELK RIVER, MN</t>
  </si>
  <si>
    <t>ELKHART, IN</t>
  </si>
  <si>
    <t>ELKTON, MD</t>
  </si>
  <si>
    <t>ELLICOTT CITY, MD</t>
  </si>
  <si>
    <t>ELLIJAY, GA</t>
  </si>
  <si>
    <t>ELMHURST, IL</t>
  </si>
  <si>
    <t>ELYRIA, OH</t>
  </si>
  <si>
    <t>ENGLEWOOD, CO</t>
  </si>
  <si>
    <t>ENGLEWOOD, FL</t>
  </si>
  <si>
    <t>ERIE, CO</t>
  </si>
  <si>
    <t>ERIE, PA</t>
  </si>
  <si>
    <t>ESCONDIDO, CA</t>
  </si>
  <si>
    <t>ESTERO, FL</t>
  </si>
  <si>
    <t>EUGENE, OR</t>
  </si>
  <si>
    <t>EVANS, GA</t>
  </si>
  <si>
    <t>EVANSVILLE, IN</t>
  </si>
  <si>
    <t>EVERETT, WA</t>
  </si>
  <si>
    <t>FAIRBANKS, AK</t>
  </si>
  <si>
    <t>FAIRBURN, GA</t>
  </si>
  <si>
    <t>FAIRFAX, VA</t>
  </si>
  <si>
    <t>FAIRFIELD, CA</t>
  </si>
  <si>
    <t>FAIRFIELD, CT</t>
  </si>
  <si>
    <t>FAIRHOPE, AL</t>
  </si>
  <si>
    <t>FALL RIVER, MA</t>
  </si>
  <si>
    <t>FALLBROOK, CA</t>
  </si>
  <si>
    <t>FALLS CHURCH, VA</t>
  </si>
  <si>
    <t>FARGO, ND</t>
  </si>
  <si>
    <t>FAYETTEVILLE, AR</t>
  </si>
  <si>
    <t>FAYETTEVILLE, GA</t>
  </si>
  <si>
    <t>FAYETTEVILLE, NC</t>
  </si>
  <si>
    <t>FEDERAL WAY, WA</t>
  </si>
  <si>
    <t>FERNANDINA BEACH, FL</t>
  </si>
  <si>
    <t>FESTUS, MO</t>
  </si>
  <si>
    <t>FISHERS, IN</t>
  </si>
  <si>
    <t>FITCHBURG, MA</t>
  </si>
  <si>
    <t>FLAGSTAFF, AZ</t>
  </si>
  <si>
    <t>FLORENCE, KY</t>
  </si>
  <si>
    <t>FLORENCE, SC</t>
  </si>
  <si>
    <t>FLORISSANT, MO</t>
  </si>
  <si>
    <t>FLOWER MOUND, TX</t>
  </si>
  <si>
    <t>FLOWERY BRANCH, GA</t>
  </si>
  <si>
    <t>FLUSHING, NY</t>
  </si>
  <si>
    <t>FOLEY, AL</t>
  </si>
  <si>
    <t>FOLSOM, CA</t>
  </si>
  <si>
    <t>FONTANA, CA</t>
  </si>
  <si>
    <t>FORNEY, TX</t>
  </si>
  <si>
    <t>FORT COLLINS, CO</t>
  </si>
  <si>
    <t>FORT DODGE, IA</t>
  </si>
  <si>
    <t>FORT LAUDERDALE, FL</t>
  </si>
  <si>
    <t>FORT MILL, SC</t>
  </si>
  <si>
    <t>FORT MYERS BEACH, FL</t>
  </si>
  <si>
    <t>FORT MYERS, FL</t>
  </si>
  <si>
    <t>FORT PIERCE, FL</t>
  </si>
  <si>
    <t>FORT SMITH, AR</t>
  </si>
  <si>
    <t>FORT WALTON BEACH, FL</t>
  </si>
  <si>
    <t>FORT WAYNE, IN</t>
  </si>
  <si>
    <t>FORT WORTH, TX</t>
  </si>
  <si>
    <t>FOUNTAIN HILLS, AZ</t>
  </si>
  <si>
    <t>FOUNTAIN, CO</t>
  </si>
  <si>
    <t>FRAMINGHAM, MA</t>
  </si>
  <si>
    <t>FRANKFORT, KY</t>
  </si>
  <si>
    <t>FRANKLIN, TN</t>
  </si>
  <si>
    <t>FREDERICK, MD</t>
  </si>
  <si>
    <t>FREDERICKSBURG, VA</t>
  </si>
  <si>
    <t>FREMONT, CA</t>
  </si>
  <si>
    <t>FRESNO, CA</t>
  </si>
  <si>
    <t>FRIENDSWOOD, TX</t>
  </si>
  <si>
    <t>FRISCO, TX</t>
  </si>
  <si>
    <t>FULLERTON, CA</t>
  </si>
  <si>
    <t>FUQUAY VARINA, NC</t>
  </si>
  <si>
    <t>GAINESVILLE, FL</t>
  </si>
  <si>
    <t>GAINESVILLE, GA</t>
  </si>
  <si>
    <t>GAINESVILLE, VA</t>
  </si>
  <si>
    <t>GAITHERSBURG, MD</t>
  </si>
  <si>
    <t>GALLATIN, TN</t>
  </si>
  <si>
    <t>GALVESTON, TX</t>
  </si>
  <si>
    <t>GARLAND, TX</t>
  </si>
  <si>
    <t>GARNER, NC</t>
  </si>
  <si>
    <t>GARY, IN</t>
  </si>
  <si>
    <t>GEORGETOWN, KY</t>
  </si>
  <si>
    <t>GEORGETOWN, TX</t>
  </si>
  <si>
    <t>GERMANTOWN, MD</t>
  </si>
  <si>
    <t>GERMANTOWN, TN</t>
  </si>
  <si>
    <t>GIG HARBOR, WA</t>
  </si>
  <si>
    <t>GILBERT, AZ</t>
  </si>
  <si>
    <t>GILROY, CA</t>
  </si>
  <si>
    <t>GLEN ALLEN, VA</t>
  </si>
  <si>
    <t>GLEN BURNIE, MD</t>
  </si>
  <si>
    <t>GLENDALE, AZ</t>
  </si>
  <si>
    <t>GLENDALE, CA</t>
  </si>
  <si>
    <t>GOLDEN, CO</t>
  </si>
  <si>
    <t>GOLDSBORO, NC</t>
  </si>
  <si>
    <t>GOODYEAR, AZ</t>
  </si>
  <si>
    <t>GOOSE CREEK, SC</t>
  </si>
  <si>
    <t>GRAHAM, WA</t>
  </si>
  <si>
    <t>GRANBURY, TX</t>
  </si>
  <si>
    <t>GRAND JUNCTION, CO</t>
  </si>
  <si>
    <t>GRAND PRAIRIE, TX</t>
  </si>
  <si>
    <t>GRANITE CITY, IL</t>
  </si>
  <si>
    <t>GRANTS PASS, OR</t>
  </si>
  <si>
    <t>GRASS VALLEY, CA</t>
  </si>
  <si>
    <t>GREAT FALLS, MT</t>
  </si>
  <si>
    <t>GREELEY, CO</t>
  </si>
  <si>
    <t>GREEN BAY, WI</t>
  </si>
  <si>
    <t>GREEN COVE SPRINGS, FL</t>
  </si>
  <si>
    <t>GREEN VALLEY, AZ</t>
  </si>
  <si>
    <t>GREENEVILLE, TN</t>
  </si>
  <si>
    <t>GREENSBORO, NC</t>
  </si>
  <si>
    <t>GREENSBURG, PA</t>
  </si>
  <si>
    <t>GREENVILLE, NC</t>
  </si>
  <si>
    <t>GREENVILLE, SC</t>
  </si>
  <si>
    <t>GREENWOOD, IN</t>
  </si>
  <si>
    <t>GREENWOOD, SC</t>
  </si>
  <si>
    <t>GREER, SC</t>
  </si>
  <si>
    <t>GRESHAM, OR</t>
  </si>
  <si>
    <t>GRETNA, LA</t>
  </si>
  <si>
    <t>GRIFFIN, GA</t>
  </si>
  <si>
    <t>GROVE CITY, OH</t>
  </si>
  <si>
    <t>GROVETOWN, GA</t>
  </si>
  <si>
    <t>GULF SHORES, AL</t>
  </si>
  <si>
    <t>HAGERSTOWN, MD</t>
  </si>
  <si>
    <t>HAINES CITY, FL</t>
  </si>
  <si>
    <t>HAMILTON, OH</t>
  </si>
  <si>
    <t>HAMMOND, IN</t>
  </si>
  <si>
    <t>HAMMOND, LA</t>
  </si>
  <si>
    <t>HAMPSTEAD, NC</t>
  </si>
  <si>
    <t>HAMPTON, GA</t>
  </si>
  <si>
    <t>HAMPTON, VA</t>
  </si>
  <si>
    <t>HANOVER, PA</t>
  </si>
  <si>
    <t>HARKER HEIGHTS, TX</t>
  </si>
  <si>
    <t>HARLINGEN, TX</t>
  </si>
  <si>
    <t>HARRISBURG, PA</t>
  </si>
  <si>
    <t>HARTFORD, CT</t>
  </si>
  <si>
    <t>HARVEY, LA</t>
  </si>
  <si>
    <t>HASLET, TX</t>
  </si>
  <si>
    <t>HAVERHILL, MA</t>
  </si>
  <si>
    <t>HAYMARKET, VA</t>
  </si>
  <si>
    <t>HAYWARD, CA</t>
  </si>
  <si>
    <t>HELENA, MT</t>
  </si>
  <si>
    <t>HEMET, CA</t>
  </si>
  <si>
    <t>HENDERSON, KY</t>
  </si>
  <si>
    <t>HENDERSON, NV</t>
  </si>
  <si>
    <t>HENDERSONVILLE, NC</t>
  </si>
  <si>
    <t>HENDERSONVILLE, TN</t>
  </si>
  <si>
    <t>HENRICO, VA</t>
  </si>
  <si>
    <t>HERMITAGE, TN</t>
  </si>
  <si>
    <t>HERNANDO, FL</t>
  </si>
  <si>
    <t>HERNDON, VA</t>
  </si>
  <si>
    <t>HERRIMAN, UT</t>
  </si>
  <si>
    <t>HESPERIA, CA</t>
  </si>
  <si>
    <t>HIALEAH, FL</t>
  </si>
  <si>
    <t>HICKORY, NC</t>
  </si>
  <si>
    <t>HIGH POINT, NC</t>
  </si>
  <si>
    <t>HILLIARD, OH</t>
  </si>
  <si>
    <t>HILLSBORO, OR</t>
  </si>
  <si>
    <t>HILO, HI</t>
  </si>
  <si>
    <t>HILTON HEAD ISLAND, SC</t>
  </si>
  <si>
    <t>HINESVILLE, GA</t>
  </si>
  <si>
    <t>HIXSON, TN</t>
  </si>
  <si>
    <t>HOLIDAY, FL</t>
  </si>
  <si>
    <t>HOLLAND, MI</t>
  </si>
  <si>
    <t>HOLLYWOOD, FL</t>
  </si>
  <si>
    <t>HOMESTEAD, FL</t>
  </si>
  <si>
    <t>HOMOSASSA, FL</t>
  </si>
  <si>
    <t>HONOLULU, HI</t>
  </si>
  <si>
    <t>HOPKINS, MN</t>
  </si>
  <si>
    <t>HOSCHTON, GA</t>
  </si>
  <si>
    <t>HOUMA, LA</t>
  </si>
  <si>
    <t>HOUSTON, TX</t>
  </si>
  <si>
    <t>HOWELL, MI</t>
  </si>
  <si>
    <t>HUDSON, FL</t>
  </si>
  <si>
    <t>HUMBLE, TX</t>
  </si>
  <si>
    <t>HUNTERSVILLE, NC</t>
  </si>
  <si>
    <t>HUNTINGTON BEACH, CA</t>
  </si>
  <si>
    <t>HUNTINGTON, WV</t>
  </si>
  <si>
    <t>HUNTSVILLE, AL</t>
  </si>
  <si>
    <t>HUTTO, TX</t>
  </si>
  <si>
    <t>HYATTSVILLE, MD</t>
  </si>
  <si>
    <t>IDAHO FALLS, ID</t>
  </si>
  <si>
    <t>INDEPENDENCE, MO</t>
  </si>
  <si>
    <t>INDIAN TRAIL, NC</t>
  </si>
  <si>
    <t>INDIANAPOLIS, IN</t>
  </si>
  <si>
    <t>INDIO, CA</t>
  </si>
  <si>
    <t>INMAN, SC</t>
  </si>
  <si>
    <t>INVERNESS, FL</t>
  </si>
  <si>
    <t>IOWA CITY, IA</t>
  </si>
  <si>
    <t>IRMO, SC</t>
  </si>
  <si>
    <t>IRVINE, CA</t>
  </si>
  <si>
    <t>IRVING, TX</t>
  </si>
  <si>
    <t>ISSAQUAH, WA</t>
  </si>
  <si>
    <t>JACKSON, GA</t>
  </si>
  <si>
    <t>JACKSON, NJ</t>
  </si>
  <si>
    <t>JACKSON, TN</t>
  </si>
  <si>
    <t>JACKSONVILLE BEACH, FL</t>
  </si>
  <si>
    <t>JACKSONVILLE, AR</t>
  </si>
  <si>
    <t>JACKSONVILLE, FL</t>
  </si>
  <si>
    <t>JACKSONVILLE, NC</t>
  </si>
  <si>
    <t>JAMAICA, NY</t>
  </si>
  <si>
    <t>JASPER, GA</t>
  </si>
  <si>
    <t>JENSEN BEACH, FL</t>
  </si>
  <si>
    <t>JOHNSON CITY, TN</t>
  </si>
  <si>
    <t>JOLIET, IL</t>
  </si>
  <si>
    <t>JONESBORO, AR</t>
  </si>
  <si>
    <t>JONESBORO, GA</t>
  </si>
  <si>
    <t>JUPITER, FL</t>
  </si>
  <si>
    <t>KALISPELL, MT</t>
  </si>
  <si>
    <t>KANNAPOLIS, NC</t>
  </si>
  <si>
    <t>KANSAS CITY, KS</t>
  </si>
  <si>
    <t>KANSAS CITY, MO</t>
  </si>
  <si>
    <t>KATY, TX</t>
  </si>
  <si>
    <t>KELLER, TX</t>
  </si>
  <si>
    <t>KENNER, LA</t>
  </si>
  <si>
    <t>KENNESAW, GA</t>
  </si>
  <si>
    <t>KENNEWICK, WA</t>
  </si>
  <si>
    <t>KENT, WA</t>
  </si>
  <si>
    <t>KERNERSVILLE, NC</t>
  </si>
  <si>
    <t>KEY LARGO, FL</t>
  </si>
  <si>
    <t>KEY WEST, FL</t>
  </si>
  <si>
    <t>KIHEI, HI</t>
  </si>
  <si>
    <t>KILLEEN, TX</t>
  </si>
  <si>
    <t>KINGMAN, AZ</t>
  </si>
  <si>
    <t>KINGSLAND, GA</t>
  </si>
  <si>
    <t>KINGSPORT, TN</t>
  </si>
  <si>
    <t>KINGWOOD, TX</t>
  </si>
  <si>
    <t>KINSTON, NC</t>
  </si>
  <si>
    <t>KIRKLAND, WA</t>
  </si>
  <si>
    <t>KISSIMMEE, FL</t>
  </si>
  <si>
    <t>KLAMATH FALLS, OR</t>
  </si>
  <si>
    <t>KNOXVILLE, TN</t>
  </si>
  <si>
    <t>KOKOMO, IN</t>
  </si>
  <si>
    <t>KUNA, ID</t>
  </si>
  <si>
    <t>KYLE, TX</t>
  </si>
  <si>
    <t>LA CROSSE, WI</t>
  </si>
  <si>
    <t>LA JOLLA, CA</t>
  </si>
  <si>
    <t>LA MESA, CA</t>
  </si>
  <si>
    <t>LA QUINTA, CA</t>
  </si>
  <si>
    <t>LACEY, WA</t>
  </si>
  <si>
    <t>LADSON, SC</t>
  </si>
  <si>
    <t>LADY LAKE, FL</t>
  </si>
  <si>
    <t>LAFAYETTE, IN</t>
  </si>
  <si>
    <t>LAFAYETTE, LA</t>
  </si>
  <si>
    <t>LAGRANGE, GA</t>
  </si>
  <si>
    <t>LAHAINA, HI</t>
  </si>
  <si>
    <t>LAKE CHARLES, LA</t>
  </si>
  <si>
    <t>LAKE CITY, FL</t>
  </si>
  <si>
    <t>LAKE ELSINORE, CA</t>
  </si>
  <si>
    <t>LAKE GENEVA, WI</t>
  </si>
  <si>
    <t>LAKE HAVASU CITY, AZ</t>
  </si>
  <si>
    <t>LAKE MARY, FL</t>
  </si>
  <si>
    <t>LAKE OSWEGO, OR</t>
  </si>
  <si>
    <t>LAKE STATION, IN</t>
  </si>
  <si>
    <t>LAKE STEVENS, WA</t>
  </si>
  <si>
    <t>LAKE WALES, FL</t>
  </si>
  <si>
    <t>LAKE WORTH, FL</t>
  </si>
  <si>
    <t>LAKELAND, FL</t>
  </si>
  <si>
    <t>LAKEVILLE, MN</t>
  </si>
  <si>
    <t>LAKEWOOD, CA</t>
  </si>
  <si>
    <t>LAKEWOOD, NJ</t>
  </si>
  <si>
    <t>LAKEWOOD, WA</t>
  </si>
  <si>
    <t>LANCASTER, CA</t>
  </si>
  <si>
    <t>LANCASTER, PA</t>
  </si>
  <si>
    <t>LANCASTER, SC</t>
  </si>
  <si>
    <t>LANCASTER, TX</t>
  </si>
  <si>
    <t>LAND O LAKES, FL</t>
  </si>
  <si>
    <t>LANSING, MI</t>
  </si>
  <si>
    <t>LAREDO, TX</t>
  </si>
  <si>
    <t>LARGO, FL</t>
  </si>
  <si>
    <t>LAS CRUCES, NM</t>
  </si>
  <si>
    <t>LAS VEGAS, NV</t>
  </si>
  <si>
    <t>LAUREL, MD</t>
  </si>
  <si>
    <t>LAVEEN, AZ</t>
  </si>
  <si>
    <t>LAWRENCE, KS</t>
  </si>
  <si>
    <t>LAWRENCE, MA</t>
  </si>
  <si>
    <t>LAWRENCEVILLE, GA</t>
  </si>
  <si>
    <t>LAWTON, OK</t>
  </si>
  <si>
    <t>LEAGUE CITY, TX</t>
  </si>
  <si>
    <t>LEANDER, TX</t>
  </si>
  <si>
    <t>LEAVENWORTH, KS</t>
  </si>
  <si>
    <t>LEBANON, PA</t>
  </si>
  <si>
    <t>LEBANON, TN</t>
  </si>
  <si>
    <t>LEES SUMMIT, MO</t>
  </si>
  <si>
    <t>LEESBURG, FL</t>
  </si>
  <si>
    <t>LEESBURG, VA</t>
  </si>
  <si>
    <t>LEHIGH ACRES, FL</t>
  </si>
  <si>
    <t>LEWES, DE</t>
  </si>
  <si>
    <t>LEWISVILLE, TX</t>
  </si>
  <si>
    <t>LEXINGTON, SC</t>
  </si>
  <si>
    <t>LIBERTY, MO</t>
  </si>
  <si>
    <t>LILBURN, GA</t>
  </si>
  <si>
    <t>LIMA, OH</t>
  </si>
  <si>
    <t>LINCOLN, CA</t>
  </si>
  <si>
    <t>LINCOLN, NE</t>
  </si>
  <si>
    <t>LINCOLNTON, NC</t>
  </si>
  <si>
    <t>LITCHFIELD PARK, AZ</t>
  </si>
  <si>
    <t>LITHONIA, GA</t>
  </si>
  <si>
    <t>LITTLE ELM, TX</t>
  </si>
  <si>
    <t>LITTLE ROCK, AR</t>
  </si>
  <si>
    <t>LITTLETON, CO</t>
  </si>
  <si>
    <t>LIVERMORE, CA</t>
  </si>
  <si>
    <t>LIVONIA, MI</t>
  </si>
  <si>
    <t>LOCKPORT, IL</t>
  </si>
  <si>
    <t>LOCUST GROVE, GA</t>
  </si>
  <si>
    <t>LODI, CA</t>
  </si>
  <si>
    <t>LOGAN, UT</t>
  </si>
  <si>
    <t>LOGANVILLE, GA</t>
  </si>
  <si>
    <t>LOMBARD, IL</t>
  </si>
  <si>
    <t>LONDON, KY</t>
  </si>
  <si>
    <t>LONG BEACH, CA</t>
  </si>
  <si>
    <t>LONGBOAT KEY, FL</t>
  </si>
  <si>
    <t>LONGMONT, CO</t>
  </si>
  <si>
    <t>LONGVIEW, TX</t>
  </si>
  <si>
    <t>LONGVIEW, WA</t>
  </si>
  <si>
    <t>LONGWOOD, FL</t>
  </si>
  <si>
    <t>LORAIN, OH</t>
  </si>
  <si>
    <t>LOS ANGELES, CA</t>
  </si>
  <si>
    <t>LOS GATOS, CA</t>
  </si>
  <si>
    <t>LOUISVILLE, KY</t>
  </si>
  <si>
    <t>LOVELAND, CO</t>
  </si>
  <si>
    <t>LOWELL, MA</t>
  </si>
  <si>
    <t>LUBBOCK, TX</t>
  </si>
  <si>
    <t>LUMBERTON, NC</t>
  </si>
  <si>
    <t>LUTZ, FL</t>
  </si>
  <si>
    <t>LYNCHBURG, VA</t>
  </si>
  <si>
    <t>LYNN, MA</t>
  </si>
  <si>
    <t>LYNNWOOD, WA</t>
  </si>
  <si>
    <t>MABLETON, GA</t>
  </si>
  <si>
    <t>MACOMB, MI</t>
  </si>
  <si>
    <t>MACON, GA</t>
  </si>
  <si>
    <t>MADERA, CA</t>
  </si>
  <si>
    <t>MADISON, AL</t>
  </si>
  <si>
    <t>MADISON, WI</t>
  </si>
  <si>
    <t>MADISONVILLE, KY</t>
  </si>
  <si>
    <t>MADISONVILLE, LA</t>
  </si>
  <si>
    <t>MAGNOLIA, TX</t>
  </si>
  <si>
    <t>MANASSAS, VA</t>
  </si>
  <si>
    <t>MANCHESTER, CT</t>
  </si>
  <si>
    <t>MANCHESTER, NH</t>
  </si>
  <si>
    <t>MANDEVILLE, LA</t>
  </si>
  <si>
    <t>MANITOWOC, WI</t>
  </si>
  <si>
    <t>MANKATO, MN</t>
  </si>
  <si>
    <t>MANOR, TX</t>
  </si>
  <si>
    <t>MANSFIELD, TX</t>
  </si>
  <si>
    <t>MANTECA, CA</t>
  </si>
  <si>
    <t>MAPLE GROVE, MN</t>
  </si>
  <si>
    <t>MAPLE VALLEY, WA</t>
  </si>
  <si>
    <t>MARANA, AZ</t>
  </si>
  <si>
    <t>MARCO ISLAND, FL</t>
  </si>
  <si>
    <t>MARICOPA, AZ</t>
  </si>
  <si>
    <t>MARIETTA, GA</t>
  </si>
  <si>
    <t>MARRERO, LA</t>
  </si>
  <si>
    <t>MARYSVILLE, WA</t>
  </si>
  <si>
    <t>MARYVILLE, TN</t>
  </si>
  <si>
    <t>MASON, OH</t>
  </si>
  <si>
    <t>MASSILLON, OH</t>
  </si>
  <si>
    <t>MATTHEWS, NC</t>
  </si>
  <si>
    <t>MC LEAN, VA</t>
  </si>
  <si>
    <t>MCALESTER, OK</t>
  </si>
  <si>
    <t>MCALLEN, TX</t>
  </si>
  <si>
    <t>MCDONOUGH, GA</t>
  </si>
  <si>
    <t>MCKINNEY, TX</t>
  </si>
  <si>
    <t>MECHANICSBURG, PA</t>
  </si>
  <si>
    <t>MECHANICSVILLE, VA</t>
  </si>
  <si>
    <t>MEDFORD, MA</t>
  </si>
  <si>
    <t>MEDFORD, OR</t>
  </si>
  <si>
    <t>MEDINA, OH</t>
  </si>
  <si>
    <t>MELBOURNE, FL</t>
  </si>
  <si>
    <t>MEMPHIS, TN</t>
  </si>
  <si>
    <t>MENIFEE, CA</t>
  </si>
  <si>
    <t>MERIDEN, CT</t>
  </si>
  <si>
    <t>MERIDIAN, ID</t>
  </si>
  <si>
    <t>MERRILLVILLE, IN</t>
  </si>
  <si>
    <t>MERRITT ISLAND, FL</t>
  </si>
  <si>
    <t>MESA, AZ</t>
  </si>
  <si>
    <t>MESQUITE, NV</t>
  </si>
  <si>
    <t>MESQUITE, TX</t>
  </si>
  <si>
    <t>METAIRIE, LA</t>
  </si>
  <si>
    <t>METHUEN, MA</t>
  </si>
  <si>
    <t>MIAMI, FL</t>
  </si>
  <si>
    <t>MIDDLEBURG, FL</t>
  </si>
  <si>
    <t>MIDDLETOWN, OH</t>
  </si>
  <si>
    <t>MIDLAND, MI</t>
  </si>
  <si>
    <t>MIDLAND, TX</t>
  </si>
  <si>
    <t>MIDLOTHIAN, VA</t>
  </si>
  <si>
    <t>MILFORD, OH</t>
  </si>
  <si>
    <t>MILLSBORO, DE</t>
  </si>
  <si>
    <t>MILPITAS, CA</t>
  </si>
  <si>
    <t>MILTON, FL</t>
  </si>
  <si>
    <t>MILWAUKEE, WI</t>
  </si>
  <si>
    <t>MINNEAPOLIS, MN</t>
  </si>
  <si>
    <t>MINOT, ND</t>
  </si>
  <si>
    <t>MIRAMAR BEACH, FL</t>
  </si>
  <si>
    <t>MISSION VIEJO, CA</t>
  </si>
  <si>
    <t>MISSION, TX</t>
  </si>
  <si>
    <t>MISSOULA, MT</t>
  </si>
  <si>
    <t>MISSOURI CITY, TX</t>
  </si>
  <si>
    <t>MOBILE, AL</t>
  </si>
  <si>
    <t>MODESTO, CA</t>
  </si>
  <si>
    <t>MONCKS CORNER, SC</t>
  </si>
  <si>
    <t>MONROE, GA</t>
  </si>
  <si>
    <t>MONROE, LA</t>
  </si>
  <si>
    <t>MONROE, NC</t>
  </si>
  <si>
    <t>MONTGOMERY, TX</t>
  </si>
  <si>
    <t>MONTROSE, CO</t>
  </si>
  <si>
    <t>MOORESVILLE, NC</t>
  </si>
  <si>
    <t>MORENO VALLEY, CA</t>
  </si>
  <si>
    <t>MORGAN HILL, CA</t>
  </si>
  <si>
    <t>MORGANTON, NC</t>
  </si>
  <si>
    <t>MORGANTOWN, WV</t>
  </si>
  <si>
    <t>MORRISTOWN, TN</t>
  </si>
  <si>
    <t>MOSES LAKE, WA</t>
  </si>
  <si>
    <t>MOUNT AIRY, NC</t>
  </si>
  <si>
    <t>MOUNT DORA, FL</t>
  </si>
  <si>
    <t>MOUNT JULIET, TN</t>
  </si>
  <si>
    <t>MOUNT VERNON, WA</t>
  </si>
  <si>
    <t>MOUNTAIN HOME, AR</t>
  </si>
  <si>
    <t>MOUNTAIN VIEW, CA</t>
  </si>
  <si>
    <t>MUNCIE, IN</t>
  </si>
  <si>
    <t>MURFREESBORO, TN</t>
  </si>
  <si>
    <t>MURRELLS INLET, SC</t>
  </si>
  <si>
    <t>MURRIETA, CA</t>
  </si>
  <si>
    <t>MUSKEGON, MI</t>
  </si>
  <si>
    <t>MYRTLE BEACH, SC</t>
  </si>
  <si>
    <t>NAMPA, ID</t>
  </si>
  <si>
    <t>NAPA, CA</t>
  </si>
  <si>
    <t>NAPERVILLE, IL</t>
  </si>
  <si>
    <t>NAPLES, FL</t>
  </si>
  <si>
    <t>NASHUA, NH</t>
  </si>
  <si>
    <t>NASHVILLE, TN</t>
  </si>
  <si>
    <t>NEENAH, WI</t>
  </si>
  <si>
    <t>NEW ALBANY, IN</t>
  </si>
  <si>
    <t>NEW BEDFORD, MA</t>
  </si>
  <si>
    <t>NEW BERN, NC</t>
  </si>
  <si>
    <t>NEW BRAUNFELS, TX</t>
  </si>
  <si>
    <t>NEW BRITAIN, CT</t>
  </si>
  <si>
    <t>NEW CASTLE, PA</t>
  </si>
  <si>
    <t>NEW HAVEN, CT</t>
  </si>
  <si>
    <t>NEW ORLEANS, LA</t>
  </si>
  <si>
    <t>NEW PORT RICHEY, FL</t>
  </si>
  <si>
    <t>NEW SMYRNA BEACH, FL</t>
  </si>
  <si>
    <t>NEW YORK, NY</t>
  </si>
  <si>
    <t>NEWARK, NJ</t>
  </si>
  <si>
    <t>NEWBERG, OR</t>
  </si>
  <si>
    <t>NEWNAN, GA</t>
  </si>
  <si>
    <t>NEWPORT NEWS, VA</t>
  </si>
  <si>
    <t>NEWPORT, NC</t>
  </si>
  <si>
    <t>NICEVILLE, FL</t>
  </si>
  <si>
    <t>NICHOLASVILLE, KY</t>
  </si>
  <si>
    <t>NOBLESVILLE, IN</t>
  </si>
  <si>
    <t>NOKOMIS, FL</t>
  </si>
  <si>
    <t>NOLENSVILLE, TN</t>
  </si>
  <si>
    <t>NORCROSS, GA</t>
  </si>
  <si>
    <t>NORFOLK, VA</t>
  </si>
  <si>
    <t>NORMAL, IL</t>
  </si>
  <si>
    <t>NORMAN, OK</t>
  </si>
  <si>
    <t>NORTH AUGUSTA, SC</t>
  </si>
  <si>
    <t>NORTH FORT MYERS, FL</t>
  </si>
  <si>
    <t>NORTH LAS VEGAS, NV</t>
  </si>
  <si>
    <t>NORTH LITTLE ROCK, AR</t>
  </si>
  <si>
    <t>NORTH PORT, FL</t>
  </si>
  <si>
    <t>NORTH RICHLAND HILLS, TX</t>
  </si>
  <si>
    <t>NORTHPORT, AL</t>
  </si>
  <si>
    <t>NORWALK, CT</t>
  </si>
  <si>
    <t>NOVATO, CA</t>
  </si>
  <si>
    <t>O FALLON, IL</t>
  </si>
  <si>
    <t>O FALLON, MO</t>
  </si>
  <si>
    <t>OAK RIDGE, TN</t>
  </si>
  <si>
    <t>OAKDALE, CA</t>
  </si>
  <si>
    <t>OAKLAND, CA</t>
  </si>
  <si>
    <t>OCALA, FL</t>
  </si>
  <si>
    <t>OCEAN CITY, MD</t>
  </si>
  <si>
    <t>OCEAN CITY, NJ</t>
  </si>
  <si>
    <t>OCEANSIDE, CA</t>
  </si>
  <si>
    <t>ODESSA, TX</t>
  </si>
  <si>
    <t>OKLAHOMA CITY, OK</t>
  </si>
  <si>
    <t>OLATHE, KS</t>
  </si>
  <si>
    <t>OLYMPIA, WA</t>
  </si>
  <si>
    <t>ONTARIO, CA</t>
  </si>
  <si>
    <t>OOLTEWAH, TN</t>
  </si>
  <si>
    <t>ORANGE BEACH, AL</t>
  </si>
  <si>
    <t>ORANGE PARK, FL</t>
  </si>
  <si>
    <t>ORANGE, CA</t>
  </si>
  <si>
    <t>OREGON CITY, OR</t>
  </si>
  <si>
    <t>ORLANDO, FL</t>
  </si>
  <si>
    <t>ORMOND BEACH, FL</t>
  </si>
  <si>
    <t>OROVILLE, CA</t>
  </si>
  <si>
    <t>OSHKOSH, WI</t>
  </si>
  <si>
    <t>OVERLAND PARK, KS</t>
  </si>
  <si>
    <t>OVIEDO, FL</t>
  </si>
  <si>
    <t>OWASSO, OK</t>
  </si>
  <si>
    <t>OXNARD, CA</t>
  </si>
  <si>
    <t>PAHRUMP, NV</t>
  </si>
  <si>
    <t>PALATKA, FL</t>
  </si>
  <si>
    <t>PALM BAY, FL</t>
  </si>
  <si>
    <t>PALM BEACH GARDENS, FL</t>
  </si>
  <si>
    <t>PALM CITY, FL</t>
  </si>
  <si>
    <t>PALM COAST, FL</t>
  </si>
  <si>
    <t>PALM DESERT, CA</t>
  </si>
  <si>
    <t>PALM HARBOR, FL</t>
  </si>
  <si>
    <t>PALM SPRINGS, CA</t>
  </si>
  <si>
    <t>PALMDALE, CA</t>
  </si>
  <si>
    <t>PALMETTO, FL</t>
  </si>
  <si>
    <t>PANAMA CITY BEACH, FL</t>
  </si>
  <si>
    <t>PANAMA CITY, FL</t>
  </si>
  <si>
    <t>PARAGOULD, AR</t>
  </si>
  <si>
    <t>PARIS, TX</t>
  </si>
  <si>
    <t>PARKER, CO</t>
  </si>
  <si>
    <t>PARRISH, FL</t>
  </si>
  <si>
    <t>PASADENA, CA</t>
  </si>
  <si>
    <t>PASADENA, MD</t>
  </si>
  <si>
    <t>PASADENA, TX</t>
  </si>
  <si>
    <t>PASCO, WA</t>
  </si>
  <si>
    <t>PAWLEYS ISLAND, SC</t>
  </si>
  <si>
    <t>PAWTUCKET, RI</t>
  </si>
  <si>
    <t>PEARLAND, TX</t>
  </si>
  <si>
    <t>PEKIN, IL</t>
  </si>
  <si>
    <t>PELHAM, AL</t>
  </si>
  <si>
    <t>PEMBROKE PINES, FL</t>
  </si>
  <si>
    <t>PENSACOLA, FL</t>
  </si>
  <si>
    <t>PEORIA, AZ</t>
  </si>
  <si>
    <t>PEORIA, IL</t>
  </si>
  <si>
    <t>PERRIS, CA</t>
  </si>
  <si>
    <t>PETALUMA, CA</t>
  </si>
  <si>
    <t>PEYTON, CO</t>
  </si>
  <si>
    <t>PFLUGERVILLE, TX</t>
  </si>
  <si>
    <t>PHILADELPHIA, PA</t>
  </si>
  <si>
    <t>PHOENIX, AZ</t>
  </si>
  <si>
    <t>PINEHURST, NC</t>
  </si>
  <si>
    <t>PINELLAS PARK, FL</t>
  </si>
  <si>
    <t>PITTSBURGH, PA</t>
  </si>
  <si>
    <t>PITTSFIELD, MA</t>
  </si>
  <si>
    <t>PLACERVILLE, CA</t>
  </si>
  <si>
    <t>PLAINFIELD, IL</t>
  </si>
  <si>
    <t>PLANO, TX</t>
  </si>
  <si>
    <t>PLANT CITY, FL</t>
  </si>
  <si>
    <t>PLYMOUTH, MA</t>
  </si>
  <si>
    <t>POCATELLO, ID</t>
  </si>
  <si>
    <t>POLK CITY, FL</t>
  </si>
  <si>
    <t>POMONA, CA</t>
  </si>
  <si>
    <t>POMPANO BEACH, FL</t>
  </si>
  <si>
    <t>PONCA CITY, OK</t>
  </si>
  <si>
    <t>PONCHATOULA, LA</t>
  </si>
  <si>
    <t>PONTE VEDRA BEACH, FL</t>
  </si>
  <si>
    <t>PONTE VEDRA, FL</t>
  </si>
  <si>
    <t>POOLER, GA</t>
  </si>
  <si>
    <t>PORT ANGELES, WA</t>
  </si>
  <si>
    <t>PORT CHARLOTTE, FL</t>
  </si>
  <si>
    <t>PORT ORANGE, FL</t>
  </si>
  <si>
    <t>PORT ORCHARD, WA</t>
  </si>
  <si>
    <t>PORT RICHEY, FL</t>
  </si>
  <si>
    <t>PORT SAINT LUCIE, FL</t>
  </si>
  <si>
    <t>PORTLAND, ME</t>
  </si>
  <si>
    <t>PORTLAND, OR</t>
  </si>
  <si>
    <t>PORTSMOUTH, VA</t>
  </si>
  <si>
    <t>POST FALLS, ID</t>
  </si>
  <si>
    <t>POTOMAC, MD</t>
  </si>
  <si>
    <t>POWDER SPRINGS, GA</t>
  </si>
  <si>
    <t>PRESCOTT, AZ</t>
  </si>
  <si>
    <t>PRINEVILLE, OR</t>
  </si>
  <si>
    <t>PRIOR LAKE, MN</t>
  </si>
  <si>
    <t>PROSPER, TX</t>
  </si>
  <si>
    <t>PROVIDENCE, RI</t>
  </si>
  <si>
    <t>PUEBLO, CO</t>
  </si>
  <si>
    <t>PUNTA GORDA, FL</t>
  </si>
  <si>
    <t>PUYALLUP, WA</t>
  </si>
  <si>
    <t>QUEEN CREEK, AZ</t>
  </si>
  <si>
    <t>QUINCY, MA</t>
  </si>
  <si>
    <t>RAEFORD, NC</t>
  </si>
  <si>
    <t>RALEIGH, NC</t>
  </si>
  <si>
    <t>RANCHO CORDOVA, CA</t>
  </si>
  <si>
    <t>RANCHO CUCAMONGA, CA</t>
  </si>
  <si>
    <t>RANCHO MIRAGE, CA</t>
  </si>
  <si>
    <t>READING, PA</t>
  </si>
  <si>
    <t>RED WING, MN</t>
  </si>
  <si>
    <t>REDDING, CA</t>
  </si>
  <si>
    <t>REDMOND, OR</t>
  </si>
  <si>
    <t>REDMOND, WA</t>
  </si>
  <si>
    <t>REHOBOTH BEACH, DE</t>
  </si>
  <si>
    <t>REIDSVILLE, NC</t>
  </si>
  <si>
    <t>RENO, NV</t>
  </si>
  <si>
    <t>RENTON, WA</t>
  </si>
  <si>
    <t>RESTON, VA</t>
  </si>
  <si>
    <t>REYNOLDSBURG, OH</t>
  </si>
  <si>
    <t>RICHARDSON, TX</t>
  </si>
  <si>
    <t>RICHLAND, WA</t>
  </si>
  <si>
    <t>RICHMOND HILL, GA</t>
  </si>
  <si>
    <t>RICHMOND, CA</t>
  </si>
  <si>
    <t>RICHMOND, IN</t>
  </si>
  <si>
    <t>RICHMOND, TX</t>
  </si>
  <si>
    <t>RICHMOND, VA</t>
  </si>
  <si>
    <t>RINGGOLD, GA</t>
  </si>
  <si>
    <t>RIO RANCHO, NM</t>
  </si>
  <si>
    <t>RIVERDALE, GA</t>
  </si>
  <si>
    <t>RIVERSIDE, CA</t>
  </si>
  <si>
    <t>RIVERTON, UT</t>
  </si>
  <si>
    <t>RIVERVIEW, FL</t>
  </si>
  <si>
    <t>ROANOKE, VA</t>
  </si>
  <si>
    <t>ROCHESTER, NY</t>
  </si>
  <si>
    <t>ROCK HILL, SC</t>
  </si>
  <si>
    <t>ROCKFORD, IL</t>
  </si>
  <si>
    <t>ROCKLEDGE, FL</t>
  </si>
  <si>
    <t>ROCKLIN, CA</t>
  </si>
  <si>
    <t>ROCKVILLE, MD</t>
  </si>
  <si>
    <t>ROCKWALL, TX</t>
  </si>
  <si>
    <t>ROCKY MOUNT, NC</t>
  </si>
  <si>
    <t>ROGERS, AR</t>
  </si>
  <si>
    <t>ROME, GA</t>
  </si>
  <si>
    <t>ROSEBURG, OR</t>
  </si>
  <si>
    <t>ROSEMOUNT, MN</t>
  </si>
  <si>
    <t>ROSEVILLE, CA</t>
  </si>
  <si>
    <t>ROSEVILLE, MI</t>
  </si>
  <si>
    <t>ROSSVILLE, GA</t>
  </si>
  <si>
    <t>ROSWELL, GA</t>
  </si>
  <si>
    <t>ROSWELL, NM</t>
  </si>
  <si>
    <t>ROUND ROCK, TX</t>
  </si>
  <si>
    <t>ROWLETT, TX</t>
  </si>
  <si>
    <t>RUSKIN, FL</t>
  </si>
  <si>
    <t>RUSSELLVILLE, AR</t>
  </si>
  <si>
    <t>SACRAMENTO, CA</t>
  </si>
  <si>
    <t>SAHUARITA, AZ</t>
  </si>
  <si>
    <t>SAINT AUGUSTINE, FL</t>
  </si>
  <si>
    <t>SAINT CHARLES, IL</t>
  </si>
  <si>
    <t>SAINT CHARLES, MO</t>
  </si>
  <si>
    <t>SAINT CLAIR SHORES, MI</t>
  </si>
  <si>
    <t>SAINT CLOUD, FL</t>
  </si>
  <si>
    <t>SAINT CLOUD, MN</t>
  </si>
  <si>
    <t>SAINT JOHNS, FL</t>
  </si>
  <si>
    <t>SAINT JOSEPH, MO</t>
  </si>
  <si>
    <t>SAINT LOUIS, MO</t>
  </si>
  <si>
    <t>SAINT MARYS, GA</t>
  </si>
  <si>
    <t>SAINT PAUL, MN</t>
  </si>
  <si>
    <t>SAINT PETERS, MO</t>
  </si>
  <si>
    <t>SAINT PETERSBURG, FL</t>
  </si>
  <si>
    <t>SAINT SIMONS ISLAND, GA</t>
  </si>
  <si>
    <t>SALEM, OR</t>
  </si>
  <si>
    <t>SALISBURY, MD</t>
  </si>
  <si>
    <t>SALISBURY, NC</t>
  </si>
  <si>
    <t>SALT LAKE CITY, UT</t>
  </si>
  <si>
    <t>SAMMAMISH, WA</t>
  </si>
  <si>
    <t>SAN ANTONIO, TX</t>
  </si>
  <si>
    <t>SAN BERNARDINO, CA</t>
  </si>
  <si>
    <t>SAN DIEGO, CA</t>
  </si>
  <si>
    <t>SAN FRANCISCO, CA</t>
  </si>
  <si>
    <t>SAN JOSE, CA</t>
  </si>
  <si>
    <t>SAN MARCOS, CA</t>
  </si>
  <si>
    <t>SAN MATEO, CA</t>
  </si>
  <si>
    <t>SAN RAFAEL, CA</t>
  </si>
  <si>
    <t>SAN RAMON, CA</t>
  </si>
  <si>
    <t>SAND SPRINGS, OK</t>
  </si>
  <si>
    <t>SANDY, UT</t>
  </si>
  <si>
    <t>SANFORD, FL</t>
  </si>
  <si>
    <t>SANFORD, NC</t>
  </si>
  <si>
    <t>SANTA ANA, CA</t>
  </si>
  <si>
    <t>SANTA BARBARA, CA</t>
  </si>
  <si>
    <t>SANTA CLARA, CA</t>
  </si>
  <si>
    <t>SANTA CRUZ, CA</t>
  </si>
  <si>
    <t>SANTA FE, NM</t>
  </si>
  <si>
    <t>SANTA MARIA, CA</t>
  </si>
  <si>
    <t>SANTA MONICA, CA</t>
  </si>
  <si>
    <t>SANTA ROSA BEACH, FL</t>
  </si>
  <si>
    <t>SANTA ROSA, CA</t>
  </si>
  <si>
    <t>SARASOTA, FL</t>
  </si>
  <si>
    <t>SAVANNAH, GA</t>
  </si>
  <si>
    <t>SCHENECTADY, NY</t>
  </si>
  <si>
    <t>SCHERTZ, TX</t>
  </si>
  <si>
    <t>SCOTTSDALE, AZ</t>
  </si>
  <si>
    <t>SCRANTON, PA</t>
  </si>
  <si>
    <t>SEATTLE, WA</t>
  </si>
  <si>
    <t>SEBASTIAN, FL</t>
  </si>
  <si>
    <t>SEBRING, FL</t>
  </si>
  <si>
    <t>SEMINOLE, FL</t>
  </si>
  <si>
    <t>SEQUIM, WA</t>
  </si>
  <si>
    <t>SEVIERVILLE, TN</t>
  </si>
  <si>
    <t>SHAKOPEE, MN</t>
  </si>
  <si>
    <t>SHAWNEE, KS</t>
  </si>
  <si>
    <t>SHAWNEE, OK</t>
  </si>
  <si>
    <t>SHEBOYGAN, WI</t>
  </si>
  <si>
    <t>SHELBY, NC</t>
  </si>
  <si>
    <t>SHELBYVILLE, KY</t>
  </si>
  <si>
    <t>SHELBYVILLE, TN</t>
  </si>
  <si>
    <t>SHELTON, WA</t>
  </si>
  <si>
    <t>SHERMAN OAKS, CA</t>
  </si>
  <si>
    <t>SHERWOOD, AR</t>
  </si>
  <si>
    <t>SHOW LOW, AZ</t>
  </si>
  <si>
    <t>SHREVEPORT, LA</t>
  </si>
  <si>
    <t>SIERRA VISTA, AZ</t>
  </si>
  <si>
    <t>SILVER SPRING, MD</t>
  </si>
  <si>
    <t>SIMI VALLEY, CA</t>
  </si>
  <si>
    <t>SIMPSONVILLE, SC</t>
  </si>
  <si>
    <t>SLIDELL, LA</t>
  </si>
  <si>
    <t>SMYRNA, GA</t>
  </si>
  <si>
    <t>SNELLVILLE, GA</t>
  </si>
  <si>
    <t>SNOHOMISH, WA</t>
  </si>
  <si>
    <t>SOMERVILLE, MA</t>
  </si>
  <si>
    <t>SOUTH BEND, IN</t>
  </si>
  <si>
    <t>SOUTH JORDAN, UT</t>
  </si>
  <si>
    <t>SOUTH LAKE TAHOE, CA</t>
  </si>
  <si>
    <t>SPANAWAY, WA</t>
  </si>
  <si>
    <t>SPARKS, NV</t>
  </si>
  <si>
    <t>SPARTANBURG, SC</t>
  </si>
  <si>
    <t>SPOKANE, WA</t>
  </si>
  <si>
    <t>SPRING HILL, TN</t>
  </si>
  <si>
    <t>SPRING, TX</t>
  </si>
  <si>
    <t>SPRINGDALE, AR</t>
  </si>
  <si>
    <t>SPRINGFIELD, MA</t>
  </si>
  <si>
    <t>SPRINGFIELD, MO</t>
  </si>
  <si>
    <t>SPRINGFIELD, OH</t>
  </si>
  <si>
    <t>SPRINGFIELD, OR</t>
  </si>
  <si>
    <t>SPRINGFIELD, VA</t>
  </si>
  <si>
    <t>STAFFORD, VA</t>
  </si>
  <si>
    <t>STAMFORD, CT</t>
  </si>
  <si>
    <t>STATE COLLEGE, PA</t>
  </si>
  <si>
    <t>STATEN ISLAND, NY</t>
  </si>
  <si>
    <t>STATESBORO, GA</t>
  </si>
  <si>
    <t>STATESVILLE, NC</t>
  </si>
  <si>
    <t>STAUNTON, VA</t>
  </si>
  <si>
    <t>STEAMBOAT SPRINGS, CO</t>
  </si>
  <si>
    <t>STERLING HEIGHTS, MI</t>
  </si>
  <si>
    <t>STERLING, VA</t>
  </si>
  <si>
    <t>STOCKBRIDGE, GA</t>
  </si>
  <si>
    <t>STOCKTON, CA</t>
  </si>
  <si>
    <t>STONE MOUNTAIN, GA</t>
  </si>
  <si>
    <t>STRATFORD, CT</t>
  </si>
  <si>
    <t>STUART, FL</t>
  </si>
  <si>
    <t>SUFFOLK, VA</t>
  </si>
  <si>
    <t>SUGAR LAND, TX</t>
  </si>
  <si>
    <t>SULPHUR, LA</t>
  </si>
  <si>
    <t>SUMMERFIELD, FL</t>
  </si>
  <si>
    <t>SUMMERVILLE, SC</t>
  </si>
  <si>
    <t>SUMTER, SC</t>
  </si>
  <si>
    <t>SUN CITY CENTER, FL</t>
  </si>
  <si>
    <t>SUN CITY WEST, AZ</t>
  </si>
  <si>
    <t>SUN CITY, AZ</t>
  </si>
  <si>
    <t>SUN PRAIRIE, WI</t>
  </si>
  <si>
    <t>SUNNYVALE, CA</t>
  </si>
  <si>
    <t>SURPRISE, AZ</t>
  </si>
  <si>
    <t>SYRACUSE, NY</t>
  </si>
  <si>
    <t>TACOMA, WA</t>
  </si>
  <si>
    <t>TALLAHASSEE, FL</t>
  </si>
  <si>
    <t>TAMPA, FL</t>
  </si>
  <si>
    <t>TARPON SPRINGS, FL</t>
  </si>
  <si>
    <t>TAUNTON, MA</t>
  </si>
  <si>
    <t>TAVARES, FL</t>
  </si>
  <si>
    <t>TAYLOR, MI</t>
  </si>
  <si>
    <t>TAYLORS, SC</t>
  </si>
  <si>
    <t>TEMECULA, CA</t>
  </si>
  <si>
    <t>TEMPE, AZ</t>
  </si>
  <si>
    <t>TEMPLE, TX</t>
  </si>
  <si>
    <t>TEXARKANA, AR</t>
  </si>
  <si>
    <t>TEXARKANA, TX</t>
  </si>
  <si>
    <t>THE COLONY, TX</t>
  </si>
  <si>
    <t>THIBODAUX, LA</t>
  </si>
  <si>
    <t>THOMASVILLE, GA</t>
  </si>
  <si>
    <t>THOMASVILLE, NC</t>
  </si>
  <si>
    <t>THOUSAND OAKS, CA</t>
  </si>
  <si>
    <t>TITUSVILLE, FL</t>
  </si>
  <si>
    <t>TOLEDO, OH</t>
  </si>
  <si>
    <t>TOLLESON, AZ</t>
  </si>
  <si>
    <t>TOMBALL, TX</t>
  </si>
  <si>
    <t>TOMS RIVER, NJ</t>
  </si>
  <si>
    <t>TOOELE, UT</t>
  </si>
  <si>
    <t>TOPEKA, KS</t>
  </si>
  <si>
    <t>TORRANCE, CA</t>
  </si>
  <si>
    <t>TRACY, CA</t>
  </si>
  <si>
    <t>TRENTON, NJ</t>
  </si>
  <si>
    <t>TRUCKEE, CA</t>
  </si>
  <si>
    <t>TRUSSVILLE, AL</t>
  </si>
  <si>
    <t>TUCKER, GA</t>
  </si>
  <si>
    <t>TUCSON, AZ</t>
  </si>
  <si>
    <t>TULLAHOMA, TN</t>
  </si>
  <si>
    <t>TULSA, OK</t>
  </si>
  <si>
    <t>TURLOCK, CA</t>
  </si>
  <si>
    <t>TUSCALOOSA, AL</t>
  </si>
  <si>
    <t>TWIN FALLS, ID</t>
  </si>
  <si>
    <t>TYLER, TX</t>
  </si>
  <si>
    <t>UPPER DARBY, PA</t>
  </si>
  <si>
    <t>UPPER MARLBORO, MD</t>
  </si>
  <si>
    <t>URBANA, IL</t>
  </si>
  <si>
    <t>URBANDALE, IA</t>
  </si>
  <si>
    <t>VACAVILLE, CA</t>
  </si>
  <si>
    <t>VALDOSTA, GA</t>
  </si>
  <si>
    <t>VALENCIA, CA</t>
  </si>
  <si>
    <t>VALLEJO, CA</t>
  </si>
  <si>
    <t>VALPARAISO, IN</t>
  </si>
  <si>
    <t>VALRICO, FL</t>
  </si>
  <si>
    <t>VANCOUVER, WA</t>
  </si>
  <si>
    <t>VENICE, FL</t>
  </si>
  <si>
    <t>VENTURA, CA</t>
  </si>
  <si>
    <t>VERO BEACH, FL</t>
  </si>
  <si>
    <t>VICTORIA, TX</t>
  </si>
  <si>
    <t>VICTORVILLE, CA</t>
  </si>
  <si>
    <t>VIENNA, VA</t>
  </si>
  <si>
    <t>VILLA RICA, GA</t>
  </si>
  <si>
    <t>VIRGINIA BEACH, VA</t>
  </si>
  <si>
    <t>VISALIA, CA</t>
  </si>
  <si>
    <t>VISTA, CA</t>
  </si>
  <si>
    <t>WACO, TX</t>
  </si>
  <si>
    <t>WAKE FOREST, NC</t>
  </si>
  <si>
    <t>WALDORF, MD</t>
  </si>
  <si>
    <t>WALNUT CREEK, CA</t>
  </si>
  <si>
    <t>WARNER ROBINS, GA</t>
  </si>
  <si>
    <t>WARREN, MI</t>
  </si>
  <si>
    <t>WARREN, OH</t>
  </si>
  <si>
    <t>WARWICK, RI</t>
  </si>
  <si>
    <t>WASHINGTON, DC</t>
  </si>
  <si>
    <t>WASHOUGAL, WA</t>
  </si>
  <si>
    <t>WATERBURY, CT</t>
  </si>
  <si>
    <t>WATERLOO, IA</t>
  </si>
  <si>
    <t>WATERTOWN, NY</t>
  </si>
  <si>
    <t>WAUKESHA, WI</t>
  </si>
  <si>
    <t>WAXAHACHIE, TX</t>
  </si>
  <si>
    <t>WAXHAW, NC</t>
  </si>
  <si>
    <t>WAYCROSS, GA</t>
  </si>
  <si>
    <t>WAYNESVILLE, NC</t>
  </si>
  <si>
    <t>WEATHERFORD, TX</t>
  </si>
  <si>
    <t>WENATCHEE, WA</t>
  </si>
  <si>
    <t>WENTZVILLE, MO</t>
  </si>
  <si>
    <t>WESLEY CHAPEL, FL</t>
  </si>
  <si>
    <t>WEST BEND, WI</t>
  </si>
  <si>
    <t>WEST CHESTER, PA</t>
  </si>
  <si>
    <t>WEST COLUMBIA, SC</t>
  </si>
  <si>
    <t>WEST DES MOINES, IA</t>
  </si>
  <si>
    <t>WEST FARGO, ND</t>
  </si>
  <si>
    <t>WEST HARTFORD, CT</t>
  </si>
  <si>
    <t>WEST HAVEN, CT</t>
  </si>
  <si>
    <t>WEST JORDAN, UT</t>
  </si>
  <si>
    <t>WEST LINN, OR</t>
  </si>
  <si>
    <t>WEST MONROE, LA</t>
  </si>
  <si>
    <t>WEST PALM BEACH, FL</t>
  </si>
  <si>
    <t>WEST SACRAMENTO, CA</t>
  </si>
  <si>
    <t>WESTERVILLE, OH</t>
  </si>
  <si>
    <t>WESTLAND, MI</t>
  </si>
  <si>
    <t>WESTMINSTER, CO</t>
  </si>
  <si>
    <t>WHEATON, IL</t>
  </si>
  <si>
    <t>WHITTIER, CA</t>
  </si>
  <si>
    <t>WICHITA, KS</t>
  </si>
  <si>
    <t>WILKES BARRE, PA</t>
  </si>
  <si>
    <t>WILLIAMSBURG, VA</t>
  </si>
  <si>
    <t>WILMINGTON, DE</t>
  </si>
  <si>
    <t>WILMINGTON, NC</t>
  </si>
  <si>
    <t>WILSON, NC</t>
  </si>
  <si>
    <t>WIMAUMA, FL</t>
  </si>
  <si>
    <t>WINCHESTER, TN</t>
  </si>
  <si>
    <t>WINCHESTER, VA</t>
  </si>
  <si>
    <t>WINDER, GA</t>
  </si>
  <si>
    <t>WINDERMERE, FL</t>
  </si>
  <si>
    <t>WINDSOR, CO</t>
  </si>
  <si>
    <t>WINSTON SALEM, NC</t>
  </si>
  <si>
    <t>WINTER GARDEN, FL</t>
  </si>
  <si>
    <t>WINTER HAVEN, FL</t>
  </si>
  <si>
    <t>WINTER PARK, FL</t>
  </si>
  <si>
    <t>WINTER SPRINGS, FL</t>
  </si>
  <si>
    <t>WOODBRIDGE, VA</t>
  </si>
  <si>
    <t>WOODINVILLE, WA</t>
  </si>
  <si>
    <t>WOODLAND HILLS, CA</t>
  </si>
  <si>
    <t>WOODLAND, CA</t>
  </si>
  <si>
    <t>WOODSTOCK, GA</t>
  </si>
  <si>
    <t>WORCESTER, MA</t>
  </si>
  <si>
    <t>WYLIE, TX</t>
  </si>
  <si>
    <t>YAKIMA, WA</t>
  </si>
  <si>
    <t>YELM, WA</t>
  </si>
  <si>
    <t>YORK, PA</t>
  </si>
  <si>
    <t>YOUNGSVILLE, LA</t>
  </si>
  <si>
    <t>YPSILANTI, MI</t>
  </si>
  <si>
    <t>YUKON, OK</t>
  </si>
  <si>
    <t>YUMA, AZ</t>
  </si>
  <si>
    <t>ZEPHYRHILLS, FL</t>
  </si>
  <si>
    <t>Instructions</t>
  </si>
  <si>
    <t>House-Hack vs. Rent vs. Buy Analysis</t>
  </si>
  <si>
    <t>Median Home Price</t>
  </si>
  <si>
    <t>Median Rent Price</t>
  </si>
  <si>
    <t xml:space="preserve">              You can look up the median rent,  home price, and property taxes in your area in the "Market Data Lookup" section below</t>
  </si>
  <si>
    <t>Median Property Taxes</t>
  </si>
  <si>
    <t>Market Data Lookup (Optional)</t>
  </si>
  <si>
    <t xml:space="preserve">Select City </t>
  </si>
  <si>
    <t>April 2022 Data</t>
  </si>
  <si>
    <t xml:space="preserve">Net Benefit HH over Renting </t>
  </si>
  <si>
    <t>Net Benefit HH over Buying</t>
  </si>
  <si>
    <t>HH vs. Rent Breakeven</t>
  </si>
  <si>
    <t>Year Number</t>
  </si>
  <si>
    <t>Break Even (years)</t>
  </si>
  <si>
    <t>HH vs Homeowner Breakeven</t>
  </si>
  <si>
    <t>House Hacking vs Homeowner</t>
  </si>
  <si>
    <t>3 Year Forecast</t>
  </si>
  <si>
    <t>5 Year Forecast</t>
  </si>
  <si>
    <t>10 Year Forecast</t>
  </si>
  <si>
    <t>30 Year Forecast</t>
  </si>
  <si>
    <t>House Hacking vs Renting</t>
  </si>
  <si>
    <t>Analysis Summary</t>
  </si>
  <si>
    <t>Analysis Graphs</t>
  </si>
  <si>
    <t>Net Worth w/ Reinvestment Impact</t>
  </si>
  <si>
    <t>Cash Outlays Impact</t>
  </si>
  <si>
    <t>Los Angeles, CA</t>
  </si>
  <si>
    <t>Chicago, IL</t>
  </si>
  <si>
    <t>Houston, TX</t>
  </si>
  <si>
    <t>Philadelphia, PA</t>
  </si>
  <si>
    <t>Phoenix, AZ</t>
  </si>
  <si>
    <t>San Antonio, TX</t>
  </si>
  <si>
    <t>San Diego, CA</t>
  </si>
  <si>
    <t>Dallas, TX</t>
  </si>
  <si>
    <t>San Jose, CA</t>
  </si>
  <si>
    <t>Jacksonville, FL</t>
  </si>
  <si>
    <t>Indianapolis, IN</t>
  </si>
  <si>
    <t>San Francisco, CA</t>
  </si>
  <si>
    <t>Austin, TX</t>
  </si>
  <si>
    <t>Columbus, OH</t>
  </si>
  <si>
    <t>Fort Worth, TX</t>
  </si>
  <si>
    <t>Charlotte, NC</t>
  </si>
  <si>
    <t>Detroit, MI</t>
  </si>
  <si>
    <t>El Paso, TX</t>
  </si>
  <si>
    <t>Memphis, TN</t>
  </si>
  <si>
    <t>Baltimore, MD</t>
  </si>
  <si>
    <t>Boston, MA</t>
  </si>
  <si>
    <t>Seattle, WA</t>
  </si>
  <si>
    <t>Washington, DC</t>
  </si>
  <si>
    <t>Nashville-Davidson, TN</t>
  </si>
  <si>
    <t>Denver, CO</t>
  </si>
  <si>
    <t>Louisville/Jefferson, KY</t>
  </si>
  <si>
    <t>Milwaukee, WI</t>
  </si>
  <si>
    <t>Portland, OR</t>
  </si>
  <si>
    <t>Las Vegas, NV</t>
  </si>
  <si>
    <t>Oklahoma City, OK</t>
  </si>
  <si>
    <t>Albuquerque, NM</t>
  </si>
  <si>
    <t>Tucson, AZ</t>
  </si>
  <si>
    <t>Fresno, CA</t>
  </si>
  <si>
    <t>Sacramento, CA</t>
  </si>
  <si>
    <t>Long Beach, CA</t>
  </si>
  <si>
    <t>Kansas City, MO</t>
  </si>
  <si>
    <t>Mesa, AZ</t>
  </si>
  <si>
    <t>Virginia Beach, VA</t>
  </si>
  <si>
    <t>Atlanta, GA</t>
  </si>
  <si>
    <t>Colorado Springs, CO</t>
  </si>
  <si>
    <t>Omaha, NE</t>
  </si>
  <si>
    <t>Raleigh, NC</t>
  </si>
  <si>
    <t>Miami, FL</t>
  </si>
  <si>
    <t>Cleveland, OH</t>
  </si>
  <si>
    <t>Tulsa, OK</t>
  </si>
  <si>
    <t>Oakland, CA</t>
  </si>
  <si>
    <t>Minneapolis, MN</t>
  </si>
  <si>
    <t>Wichita, KS</t>
  </si>
  <si>
    <t>Arlington, TX</t>
  </si>
  <si>
    <t>Bakersfield, CA</t>
  </si>
  <si>
    <t>New Orleans, LA</t>
  </si>
  <si>
    <t>Honolulu, HI</t>
  </si>
  <si>
    <t>Anaheim, CA</t>
  </si>
  <si>
    <t>Tampa, FL</t>
  </si>
  <si>
    <t>Aurora, CO</t>
  </si>
  <si>
    <t>Santa Ana, CA</t>
  </si>
  <si>
    <t>St. Louis, MO</t>
  </si>
  <si>
    <t>Pittsburgh, PA</t>
  </si>
  <si>
    <t>Corpus Christi, TX</t>
  </si>
  <si>
    <t>Riverside, CA</t>
  </si>
  <si>
    <t>Cincinnati, OH</t>
  </si>
  <si>
    <t>Anchorage municipality, AK</t>
  </si>
  <si>
    <t>Stockton, CA</t>
  </si>
  <si>
    <t>Toledo, OH</t>
  </si>
  <si>
    <t>St. Paul, MN</t>
  </si>
  <si>
    <t>Newark, NJ</t>
  </si>
  <si>
    <t>Greensboro, NC</t>
  </si>
  <si>
    <t>Buffalo, NY</t>
  </si>
  <si>
    <t>Plano, TX</t>
  </si>
  <si>
    <t>Lincoln, NE</t>
  </si>
  <si>
    <t>Henderson, NV</t>
  </si>
  <si>
    <t>Fort Wayne, IN</t>
  </si>
  <si>
    <t>St. Petersburg, FL</t>
  </si>
  <si>
    <t>Chula Vista, CA</t>
  </si>
  <si>
    <t>Norfolk, VA</t>
  </si>
  <si>
    <t>Orlando, FL</t>
  </si>
  <si>
    <t>Chandler, AZ</t>
  </si>
  <si>
    <t>Laredo, TX</t>
  </si>
  <si>
    <t>Madison, WI</t>
  </si>
  <si>
    <t>Winston-Salem, NC</t>
  </si>
  <si>
    <t>Lubbock, TX</t>
  </si>
  <si>
    <t>Baton Rouge, LA</t>
  </si>
  <si>
    <t>Durham, NC</t>
  </si>
  <si>
    <t>Garland, TX</t>
  </si>
  <si>
    <t>Glendale, AZ</t>
  </si>
  <si>
    <t>Reno, NV</t>
  </si>
  <si>
    <t>Hialeah, FL</t>
  </si>
  <si>
    <t>Chesapeake, VA</t>
  </si>
  <si>
    <t>Scottsdale, AZ</t>
  </si>
  <si>
    <t>North Las Vegas, NV</t>
  </si>
  <si>
    <t>Irving, TX</t>
  </si>
  <si>
    <t>Fremont, CA</t>
  </si>
  <si>
    <t>Irvine, CA</t>
  </si>
  <si>
    <t>Birmingham, AL</t>
  </si>
  <si>
    <t>Rochester, NY</t>
  </si>
  <si>
    <t>San Bernadino, CA</t>
  </si>
  <si>
    <t>Spokane, WA</t>
  </si>
  <si>
    <t>Rent growth (%)</t>
  </si>
  <si>
    <t>cash rental income from tenants</t>
  </si>
  <si>
    <t xml:space="preserve">Taxes </t>
  </si>
  <si>
    <t xml:space="preserve">Taxes vary across the country. Google search "property tax average [CITY]", or use the Market Data Lookup above to get a sense of property taxes in your area. </t>
  </si>
  <si>
    <t xml:space="preserve">Assumed Alternative Investment Returns </t>
  </si>
  <si>
    <t xml:space="preserve">The average stock market return is about 9% per year. Only put a value here if you realistically will invest your excess cash. </t>
  </si>
  <si>
    <t xml:space="preserve">This value will depend largely on the property you house hack. You can use the median rent as a placeholder, but it's best to use the BiggerPockets rent estimator to get a more accurate number. </t>
  </si>
  <si>
    <t>CO Break Even (years)</t>
  </si>
  <si>
    <t>CO 3 Year Forecast</t>
  </si>
  <si>
    <t>CO 5 Year Forecast</t>
  </si>
  <si>
    <t>CO 10 Year Forecast</t>
  </si>
  <si>
    <t>CO 30 Year Forecast</t>
  </si>
  <si>
    <t>City</t>
  </si>
  <si>
    <t>Boise, ID</t>
  </si>
  <si>
    <t>Cumulative cash outlays for living</t>
  </si>
  <si>
    <t xml:space="preserve">monthly rents </t>
  </si>
  <si>
    <t>NW Break Even (years)</t>
  </si>
  <si>
    <t>NW 3 Year Forecast</t>
  </si>
  <si>
    <t>NW 5 Year Forecast</t>
  </si>
  <si>
    <t>NW 10 Year Forecast</t>
  </si>
  <si>
    <t>NW 30 Year Forecast</t>
  </si>
  <si>
    <t>Average</t>
  </si>
  <si>
    <t>National</t>
  </si>
  <si>
    <t>0-1%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</si>
</sst>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_);_(&quot;$&quot;* \(#,##0.0\);_(&quot;$&quot;* &quot;-&quot;?_);_(@_)"/>
  </numFmts>
  <fonts count="32" x14ac:knownFonts="1">
    <font>
      <sz val="12"/>
      <color theme="1"/>
      <name val="Calibri"/>
      <family val="2"/>
      <charset val="129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charset val="129"/>
      <scheme val="minor"/>
    </font>
    <font>
      <b/>
      <sz val="20"/>
      <color theme="1"/>
      <name val="Open Sans Regular"/>
    </font>
    <font>
      <sz val="12"/>
      <color theme="1"/>
      <name val="Open Sans Regular"/>
    </font>
    <font>
      <b/>
      <sz val="12"/>
      <color rgb="FF008F00"/>
      <name val="Open Sans Regular"/>
    </font>
    <font>
      <sz val="12"/>
      <color rgb="FF008F00"/>
      <name val="Open Sans Regular"/>
    </font>
    <font>
      <b/>
      <sz val="12"/>
      <color rgb="FF0070C0"/>
      <name val="Open Sans Regular"/>
    </font>
    <font>
      <sz val="12"/>
      <color rgb="FF0070C0"/>
      <name val="Open Sans Regular"/>
    </font>
    <font>
      <b/>
      <sz val="12"/>
      <color theme="1"/>
      <name val="Open Sans Regular"/>
    </font>
    <font>
      <sz val="12"/>
      <color rgb="FF000000"/>
      <name val="Open Sans Regular"/>
    </font>
    <font>
      <b/>
      <sz val="12"/>
      <color rgb="FF000000"/>
      <name val="Open Sans Regular"/>
    </font>
    <font>
      <b/>
      <u/>
      <sz val="12"/>
      <color theme="1"/>
      <name val="Open Sans Regular"/>
    </font>
    <font>
      <sz val="12"/>
      <color theme="0"/>
      <name val="Open Sans Regular"/>
    </font>
    <font>
      <i/>
      <sz val="12"/>
      <color theme="0" tint="-0.34998626667073579"/>
      <name val="Open Sans Regular"/>
    </font>
    <font>
      <sz val="12"/>
      <color theme="0" tint="-4.9989318521683403E-2"/>
      <name val="Open Sans Regular"/>
    </font>
    <font>
      <u/>
      <sz val="12"/>
      <color theme="1"/>
      <name val="Open Sans Regular"/>
    </font>
    <font>
      <u val="singleAccounting"/>
      <sz val="12"/>
      <color theme="1"/>
      <name val="Open Sans Regular"/>
    </font>
    <font>
      <i/>
      <u/>
      <sz val="12"/>
      <color theme="1"/>
      <name val="Open Sans Regular"/>
    </font>
    <font>
      <u/>
      <sz val="12"/>
      <color rgb="FF000000"/>
      <name val="Open Sans Regular"/>
    </font>
    <font>
      <sz val="11"/>
      <name val="Calibri"/>
      <family val="2"/>
    </font>
    <font>
      <sz val="10"/>
      <color rgb="FF333333"/>
      <name val="Arial"/>
      <family val="2"/>
    </font>
    <font>
      <sz val="10"/>
      <name val="Calibri"/>
      <family val="2"/>
    </font>
    <font>
      <sz val="10"/>
      <color rgb="FF666666"/>
      <name val="Arial"/>
      <family val="2"/>
    </font>
    <font>
      <b/>
      <sz val="14"/>
      <color theme="1"/>
      <name val="Open Sans Regular"/>
    </font>
    <font>
      <sz val="12"/>
      <color theme="1"/>
      <name val="Calibri"/>
      <family val="2"/>
      <charset val="129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charset val="129"/>
      <scheme val="minor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/>
      <top/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auto="1"/>
      </right>
      <top/>
      <bottom style="thin">
        <color theme="0" tint="-4.9989318521683403E-2"/>
      </bottom>
      <diagonal/>
    </border>
    <border>
      <left/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 style="thin">
        <color auto="1"/>
      </bottom>
      <diagonal/>
    </border>
    <border>
      <left style="thin">
        <color auto="1"/>
      </left>
      <right/>
      <top style="thin">
        <color theme="0" tint="-4.9989318521683403E-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auto="1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auto="1"/>
      </right>
      <top style="thin">
        <color theme="0" tint="-4.9989318521683403E-2"/>
      </top>
      <bottom style="thin">
        <color indexed="64"/>
      </bottom>
      <diagonal/>
    </border>
  </borders>
  <cellStyleXfs count="3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56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11" fillId="0" borderId="0" xfId="0" applyFont="1"/>
    <xf numFmtId="10" fontId="6" fillId="0" borderId="1" xfId="0" applyNumberFormat="1" applyFont="1" applyFill="1" applyBorder="1"/>
    <xf numFmtId="164" fontId="6" fillId="0" borderId="1" xfId="2" applyNumberFormat="1" applyFont="1" applyBorder="1"/>
    <xf numFmtId="44" fontId="6" fillId="0" borderId="0" xfId="2" applyNumberFormat="1" applyFont="1" applyFill="1" applyBorder="1"/>
    <xf numFmtId="8" fontId="6" fillId="0" borderId="1" xfId="3" applyNumberFormat="1" applyFont="1" applyFill="1" applyBorder="1"/>
    <xf numFmtId="10" fontId="6" fillId="2" borderId="1" xfId="1" applyNumberFormat="1" applyFont="1" applyFill="1" applyBorder="1"/>
    <xf numFmtId="0" fontId="6" fillId="0" borderId="0" xfId="0" applyFont="1" applyFill="1"/>
    <xf numFmtId="0" fontId="6" fillId="0" borderId="0" xfId="0" applyFont="1" applyFill="1" applyBorder="1"/>
    <xf numFmtId="164" fontId="6" fillId="0" borderId="0" xfId="2" applyNumberFormat="1" applyFont="1" applyFill="1" applyBorder="1"/>
    <xf numFmtId="165" fontId="6" fillId="0" borderId="0" xfId="3" applyNumberFormat="1" applyFont="1" applyFill="1" applyBorder="1"/>
    <xf numFmtId="165" fontId="6" fillId="0" borderId="3" xfId="3" applyNumberFormat="1" applyFont="1" applyFill="1" applyBorder="1"/>
    <xf numFmtId="165" fontId="6" fillId="0" borderId="1" xfId="0" applyNumberFormat="1" applyFont="1" applyFill="1" applyBorder="1"/>
    <xf numFmtId="0" fontId="6" fillId="0" borderId="4" xfId="0" applyFont="1" applyBorder="1"/>
    <xf numFmtId="0" fontId="6" fillId="0" borderId="5" xfId="0" applyFont="1" applyBorder="1"/>
    <xf numFmtId="0" fontId="16" fillId="0" borderId="5" xfId="0" applyFont="1" applyBorder="1"/>
    <xf numFmtId="44" fontId="15" fillId="0" borderId="6" xfId="0" applyNumberFormat="1" applyFont="1" applyBorder="1"/>
    <xf numFmtId="0" fontId="15" fillId="0" borderId="7" xfId="0" applyFont="1" applyBorder="1"/>
    <xf numFmtId="0" fontId="15" fillId="0" borderId="8" xfId="0" applyFont="1" applyBorder="1"/>
    <xf numFmtId="0" fontId="6" fillId="0" borderId="9" xfId="0" applyFont="1" applyBorder="1"/>
    <xf numFmtId="0" fontId="6" fillId="0" borderId="5" xfId="0" applyFont="1" applyFill="1" applyBorder="1"/>
    <xf numFmtId="0" fontId="6" fillId="0" borderId="10" xfId="0" applyFont="1" applyFill="1" applyBorder="1"/>
    <xf numFmtId="0" fontId="6" fillId="0" borderId="10" xfId="0" applyFont="1" applyBorder="1"/>
    <xf numFmtId="167" fontId="15" fillId="0" borderId="7" xfId="0" applyNumberFormat="1" applyFont="1" applyBorder="1"/>
    <xf numFmtId="167" fontId="15" fillId="0" borderId="8" xfId="0" applyNumberFormat="1" applyFont="1" applyBorder="1"/>
    <xf numFmtId="0" fontId="15" fillId="0" borderId="8" xfId="0" applyFont="1" applyFill="1" applyBorder="1"/>
    <xf numFmtId="10" fontId="6" fillId="0" borderId="11" xfId="1" applyNumberFormat="1" applyFont="1" applyFill="1" applyBorder="1" applyAlignment="1">
      <alignment horizontal="right"/>
    </xf>
    <xf numFmtId="164" fontId="6" fillId="0" borderId="11" xfId="2" applyNumberFormat="1" applyFont="1" applyFill="1" applyBorder="1"/>
    <xf numFmtId="165" fontId="6" fillId="0" borderId="11" xfId="3" applyNumberFormat="1" applyFont="1" applyFill="1" applyBorder="1"/>
    <xf numFmtId="165" fontId="6" fillId="0" borderId="12" xfId="3" applyNumberFormat="1" applyFont="1" applyFill="1" applyBorder="1"/>
    <xf numFmtId="165" fontId="6" fillId="0" borderId="13" xfId="3" applyNumberFormat="1" applyFont="1" applyFill="1" applyBorder="1"/>
    <xf numFmtId="0" fontId="6" fillId="0" borderId="11" xfId="0" applyFont="1" applyFill="1" applyBorder="1"/>
    <xf numFmtId="10" fontId="6" fillId="2" borderId="8" xfId="1" applyNumberFormat="1" applyFont="1" applyFill="1" applyBorder="1"/>
    <xf numFmtId="8" fontId="6" fillId="0" borderId="8" xfId="3" applyNumberFormat="1" applyFont="1" applyFill="1" applyBorder="1"/>
    <xf numFmtId="44" fontId="6" fillId="0" borderId="5" xfId="2" applyNumberFormat="1" applyFont="1" applyFill="1" applyBorder="1"/>
    <xf numFmtId="10" fontId="6" fillId="0" borderId="8" xfId="0" applyNumberFormat="1" applyFont="1" applyFill="1" applyBorder="1"/>
    <xf numFmtId="0" fontId="11" fillId="0" borderId="2" xfId="0" applyFont="1" applyBorder="1"/>
    <xf numFmtId="0" fontId="18" fillId="0" borderId="0" xfId="0" applyFont="1" applyAlignment="1">
      <alignment horizontal="center"/>
    </xf>
    <xf numFmtId="164" fontId="6" fillId="0" borderId="0" xfId="2" applyNumberFormat="1" applyFont="1"/>
    <xf numFmtId="166" fontId="6" fillId="0" borderId="0" xfId="1" applyNumberFormat="1" applyFont="1"/>
    <xf numFmtId="166" fontId="11" fillId="0" borderId="0" xfId="1" applyNumberFormat="1" applyFont="1"/>
    <xf numFmtId="10" fontId="11" fillId="0" borderId="2" xfId="3" applyNumberFormat="1" applyFont="1" applyBorder="1"/>
    <xf numFmtId="164" fontId="6" fillId="0" borderId="0" xfId="0" applyNumberFormat="1" applyFont="1"/>
    <xf numFmtId="166" fontId="19" fillId="0" borderId="0" xfId="0" applyNumberFormat="1" applyFont="1"/>
    <xf numFmtId="166" fontId="6" fillId="0" borderId="0" xfId="0" applyNumberFormat="1" applyFont="1"/>
    <xf numFmtId="164" fontId="19" fillId="0" borderId="0" xfId="2" applyNumberFormat="1" applyFont="1"/>
    <xf numFmtId="166" fontId="18" fillId="0" borderId="0" xfId="1" applyNumberFormat="1" applyFont="1"/>
    <xf numFmtId="0" fontId="20" fillId="0" borderId="0" xfId="0" applyFont="1"/>
    <xf numFmtId="164" fontId="11" fillId="0" borderId="0" xfId="0" applyNumberFormat="1" applyFont="1"/>
    <xf numFmtId="0" fontId="21" fillId="0" borderId="0" xfId="0" applyFont="1" applyAlignment="1">
      <alignment horizontal="center"/>
    </xf>
    <xf numFmtId="44" fontId="6" fillId="0" borderId="0" xfId="2" applyNumberFormat="1" applyFont="1"/>
    <xf numFmtId="0" fontId="6" fillId="0" borderId="2" xfId="0" applyFont="1" applyBorder="1"/>
    <xf numFmtId="9" fontId="6" fillId="0" borderId="0" xfId="0" applyNumberFormat="1" applyFont="1"/>
    <xf numFmtId="0" fontId="23" fillId="0" borderId="0" xfId="364" applyFont="1" applyAlignment="1">
      <alignment horizontal="left"/>
    </xf>
    <xf numFmtId="0" fontId="24" fillId="0" borderId="0" xfId="364" applyFont="1"/>
    <xf numFmtId="164" fontId="25" fillId="0" borderId="0" xfId="365" applyNumberFormat="1" applyFont="1" applyBorder="1" applyAlignment="1">
      <alignment horizontal="center"/>
    </xf>
    <xf numFmtId="164" fontId="24" fillId="0" borderId="0" xfId="365" applyNumberFormat="1" applyFont="1"/>
    <xf numFmtId="0" fontId="25" fillId="0" borderId="0" xfId="364" applyFont="1" applyAlignment="1">
      <alignment horizontal="left" vertical="top"/>
    </xf>
    <xf numFmtId="164" fontId="23" fillId="0" borderId="0" xfId="365" applyNumberFormat="1" applyFont="1" applyBorder="1" applyAlignment="1">
      <alignment vertical="center"/>
    </xf>
    <xf numFmtId="10" fontId="24" fillId="0" borderId="0" xfId="366" applyNumberFormat="1" applyFont="1"/>
    <xf numFmtId="0" fontId="12" fillId="0" borderId="0" xfId="0" applyFont="1" applyBorder="1" applyAlignment="1">
      <alignment vertical="top"/>
    </xf>
    <xf numFmtId="0" fontId="6" fillId="0" borderId="14" xfId="0" applyFont="1" applyBorder="1"/>
    <xf numFmtId="0" fontId="6" fillId="0" borderId="15" xfId="0" applyFont="1" applyBorder="1"/>
    <xf numFmtId="0" fontId="6" fillId="0" borderId="20" xfId="0" applyFont="1" applyBorder="1"/>
    <xf numFmtId="0" fontId="6" fillId="0" borderId="18" xfId="0" applyFont="1" applyBorder="1"/>
    <xf numFmtId="0" fontId="6" fillId="0" borderId="21" xfId="0" applyFont="1" applyBorder="1"/>
    <xf numFmtId="0" fontId="12" fillId="0" borderId="19" xfId="0" applyFont="1" applyBorder="1" applyAlignment="1">
      <alignment vertical="top"/>
    </xf>
    <xf numFmtId="0" fontId="6" fillId="0" borderId="22" xfId="0" applyFont="1" applyBorder="1"/>
    <xf numFmtId="0" fontId="26" fillId="0" borderId="0" xfId="0" applyFont="1" applyBorder="1" applyAlignment="1">
      <alignment horizontal="left"/>
    </xf>
    <xf numFmtId="164" fontId="8" fillId="4" borderId="1" xfId="2" applyNumberFormat="1" applyFont="1" applyFill="1" applyBorder="1" applyProtection="1">
      <protection locked="0"/>
    </xf>
    <xf numFmtId="165" fontId="8" fillId="4" borderId="1" xfId="3" applyNumberFormat="1" applyFont="1" applyFill="1" applyBorder="1" applyProtection="1">
      <protection locked="0"/>
    </xf>
    <xf numFmtId="10" fontId="8" fillId="4" borderId="1" xfId="3" applyNumberFormat="1" applyFont="1" applyFill="1" applyBorder="1" applyProtection="1">
      <protection locked="0"/>
    </xf>
    <xf numFmtId="165" fontId="10" fillId="5" borderId="1" xfId="1" applyNumberFormat="1" applyFont="1" applyFill="1" applyBorder="1" applyAlignment="1" applyProtection="1">
      <alignment horizontal="right"/>
      <protection locked="0"/>
    </xf>
    <xf numFmtId="164" fontId="10" fillId="5" borderId="1" xfId="2" applyNumberFormat="1" applyFont="1" applyFill="1" applyBorder="1" applyProtection="1">
      <protection locked="0"/>
    </xf>
    <xf numFmtId="165" fontId="10" fillId="5" borderId="1" xfId="1" applyNumberFormat="1" applyFont="1" applyFill="1" applyBorder="1" applyProtection="1">
      <protection locked="0"/>
    </xf>
    <xf numFmtId="165" fontId="10" fillId="5" borderId="1" xfId="3" applyNumberFormat="1" applyFont="1" applyFill="1" applyBorder="1" applyProtection="1">
      <protection locked="0"/>
    </xf>
    <xf numFmtId="165" fontId="10" fillId="5" borderId="1" xfId="0" applyNumberFormat="1" applyFont="1" applyFill="1" applyBorder="1" applyProtection="1">
      <protection locked="0"/>
    </xf>
    <xf numFmtId="164" fontId="6" fillId="0" borderId="1" xfId="2" applyNumberFormat="1" applyFont="1" applyFill="1" applyBorder="1"/>
    <xf numFmtId="0" fontId="15" fillId="0" borderId="0" xfId="0" applyFont="1" applyBorder="1"/>
    <xf numFmtId="0" fontId="11" fillId="0" borderId="0" xfId="0" applyFont="1" applyAlignment="1">
      <alignment horizontal="right"/>
    </xf>
    <xf numFmtId="0" fontId="11" fillId="0" borderId="0" xfId="0" applyFont="1" applyBorder="1"/>
    <xf numFmtId="0" fontId="6" fillId="0" borderId="4" xfId="0" applyFont="1" applyFill="1" applyBorder="1"/>
    <xf numFmtId="0" fontId="6" fillId="0" borderId="6" xfId="0" applyFont="1" applyFill="1" applyBorder="1"/>
    <xf numFmtId="0" fontId="6" fillId="0" borderId="8" xfId="0" applyFont="1" applyFill="1" applyBorder="1"/>
    <xf numFmtId="0" fontId="6" fillId="0" borderId="18" xfId="0" applyFont="1" applyFill="1" applyBorder="1"/>
    <xf numFmtId="0" fontId="6" fillId="0" borderId="21" xfId="0" applyFont="1" applyFill="1" applyBorder="1"/>
    <xf numFmtId="0" fontId="6" fillId="0" borderId="12" xfId="0" applyFont="1" applyFill="1" applyBorder="1"/>
    <xf numFmtId="6" fontId="6" fillId="0" borderId="4" xfId="2" applyNumberFormat="1" applyFont="1" applyFill="1" applyBorder="1"/>
    <xf numFmtId="6" fontId="6" fillId="0" borderId="9" xfId="2" applyNumberFormat="1" applyFont="1" applyFill="1" applyBorder="1"/>
    <xf numFmtId="6" fontId="6" fillId="0" borderId="5" xfId="2" applyNumberFormat="1" applyFont="1" applyFill="1" applyBorder="1"/>
    <xf numFmtId="6" fontId="6" fillId="0" borderId="10" xfId="2" applyNumberFormat="1" applyFont="1" applyFill="1" applyBorder="1"/>
    <xf numFmtId="0" fontId="6" fillId="0" borderId="26" xfId="0" applyFont="1" applyFill="1" applyBorder="1"/>
    <xf numFmtId="6" fontId="6" fillId="0" borderId="26" xfId="2" applyNumberFormat="1" applyFont="1" applyFill="1" applyBorder="1"/>
    <xf numFmtId="6" fontId="6" fillId="0" borderId="27" xfId="2" applyNumberFormat="1" applyFont="1" applyFill="1" applyBorder="1"/>
    <xf numFmtId="6" fontId="6" fillId="0" borderId="12" xfId="2" applyNumberFormat="1" applyFont="1" applyFill="1" applyBorder="1"/>
    <xf numFmtId="6" fontId="6" fillId="0" borderId="25" xfId="2" applyNumberFormat="1" applyFont="1" applyFill="1" applyBorder="1"/>
    <xf numFmtId="0" fontId="17" fillId="0" borderId="0" xfId="0" applyFont="1" applyFill="1" applyBorder="1"/>
    <xf numFmtId="0" fontId="6" fillId="0" borderId="7" xfId="0" applyFont="1" applyBorder="1"/>
    <xf numFmtId="0" fontId="6" fillId="0" borderId="8" xfId="0" applyFont="1" applyBorder="1"/>
    <xf numFmtId="0" fontId="6" fillId="0" borderId="6" xfId="0" applyFont="1" applyBorder="1"/>
    <xf numFmtId="167" fontId="6" fillId="0" borderId="0" xfId="0" applyNumberFormat="1" applyFont="1" applyBorder="1"/>
    <xf numFmtId="0" fontId="11" fillId="0" borderId="18" xfId="0" applyFont="1" applyBorder="1"/>
    <xf numFmtId="0" fontId="6" fillId="0" borderId="7" xfId="0" applyFont="1" applyFill="1" applyBorder="1"/>
    <xf numFmtId="0" fontId="6" fillId="0" borderId="28" xfId="0" applyFont="1" applyBorder="1"/>
    <xf numFmtId="0" fontId="6" fillId="0" borderId="29" xfId="0" applyFont="1" applyBorder="1"/>
    <xf numFmtId="0" fontId="15" fillId="0" borderId="29" xfId="0" applyFont="1" applyBorder="1"/>
    <xf numFmtId="165" fontId="6" fillId="0" borderId="24" xfId="0" applyNumberFormat="1" applyFont="1" applyFill="1" applyBorder="1"/>
    <xf numFmtId="0" fontId="6" fillId="0" borderId="12" xfId="0" applyFont="1" applyBorder="1"/>
    <xf numFmtId="0" fontId="6" fillId="0" borderId="25" xfId="0" applyFont="1" applyBorder="1"/>
    <xf numFmtId="0" fontId="6" fillId="0" borderId="19" xfId="0" applyFont="1" applyBorder="1"/>
    <xf numFmtId="0" fontId="11" fillId="3" borderId="15" xfId="0" applyFont="1" applyFill="1" applyBorder="1"/>
    <xf numFmtId="0" fontId="14" fillId="3" borderId="14" xfId="0" applyFont="1" applyFill="1" applyBorder="1"/>
    <xf numFmtId="0" fontId="15" fillId="3" borderId="14" xfId="0" applyFont="1" applyFill="1" applyBorder="1"/>
    <xf numFmtId="0" fontId="11" fillId="3" borderId="14" xfId="0" applyFont="1" applyFill="1" applyBorder="1"/>
    <xf numFmtId="0" fontId="6" fillId="3" borderId="14" xfId="0" applyFont="1" applyFill="1" applyBorder="1"/>
    <xf numFmtId="0" fontId="6" fillId="3" borderId="20" xfId="0" applyFont="1" applyFill="1" applyBorder="1"/>
    <xf numFmtId="0" fontId="11" fillId="3" borderId="16" xfId="0" applyFont="1" applyFill="1" applyBorder="1"/>
    <xf numFmtId="164" fontId="11" fillId="3" borderId="17" xfId="2" applyNumberFormat="1" applyFont="1" applyFill="1" applyBorder="1"/>
    <xf numFmtId="0" fontId="11" fillId="3" borderId="17" xfId="0" applyFont="1" applyFill="1" applyBorder="1"/>
    <xf numFmtId="165" fontId="11" fillId="3" borderId="17" xfId="3" applyNumberFormat="1" applyFont="1" applyFill="1" applyBorder="1"/>
    <xf numFmtId="0" fontId="11" fillId="3" borderId="23" xfId="0" applyFont="1" applyFill="1" applyBorder="1"/>
    <xf numFmtId="0" fontId="6" fillId="3" borderId="16" xfId="0" applyFont="1" applyFill="1" applyBorder="1"/>
    <xf numFmtId="0" fontId="6" fillId="3" borderId="17" xfId="0" applyFont="1" applyFill="1" applyBorder="1"/>
    <xf numFmtId="0" fontId="6" fillId="3" borderId="23" xfId="0" applyFont="1" applyFill="1" applyBorder="1"/>
    <xf numFmtId="44" fontId="8" fillId="4" borderId="1" xfId="2" applyFont="1" applyFill="1" applyBorder="1" applyProtection="1">
      <protection locked="0"/>
    </xf>
    <xf numFmtId="0" fontId="6" fillId="0" borderId="24" xfId="0" applyFont="1" applyFill="1" applyBorder="1"/>
    <xf numFmtId="6" fontId="6" fillId="0" borderId="0" xfId="0" applyNumberFormat="1" applyFont="1" applyFill="1"/>
    <xf numFmtId="0" fontId="28" fillId="0" borderId="0" xfId="0" applyFont="1"/>
    <xf numFmtId="0" fontId="29" fillId="0" borderId="0" xfId="0" applyFont="1"/>
    <xf numFmtId="164" fontId="11" fillId="6" borderId="17" xfId="2" applyNumberFormat="1" applyFont="1" applyFill="1" applyBorder="1"/>
    <xf numFmtId="165" fontId="0" fillId="0" borderId="0" xfId="0" applyNumberFormat="1"/>
    <xf numFmtId="6" fontId="0" fillId="0" borderId="0" xfId="0" applyNumberFormat="1"/>
    <xf numFmtId="44" fontId="0" fillId="0" borderId="0" xfId="0" applyNumberFormat="1"/>
    <xf numFmtId="164" fontId="0" fillId="0" borderId="0" xfId="2" applyNumberFormat="1" applyFont="1"/>
    <xf numFmtId="164" fontId="11" fillId="3" borderId="23" xfId="2" applyNumberFormat="1" applyFont="1" applyFill="1" applyBorder="1"/>
    <xf numFmtId="164" fontId="11" fillId="6" borderId="23" xfId="2" applyNumberFormat="1" applyFont="1" applyFill="1" applyBorder="1"/>
    <xf numFmtId="164" fontId="0" fillId="0" borderId="0" xfId="2" applyNumberFormat="1" applyFont="1" applyFill="1"/>
    <xf numFmtId="6" fontId="0" fillId="0" borderId="0" xfId="0" applyNumberFormat="1" applyFill="1"/>
    <xf numFmtId="164" fontId="27" fillId="0" borderId="0" xfId="2" applyNumberFormat="1" applyFont="1" applyFill="1"/>
    <xf numFmtId="165" fontId="0" fillId="0" borderId="0" xfId="2" applyNumberFormat="1" applyFont="1" applyFill="1"/>
    <xf numFmtId="6" fontId="0" fillId="0" borderId="0" xfId="2" applyNumberFormat="1" applyFont="1" applyFill="1"/>
    <xf numFmtId="43" fontId="11" fillId="6" borderId="17" xfId="1" applyFont="1" applyFill="1" applyBorder="1"/>
    <xf numFmtId="43" fontId="0" fillId="0" borderId="0" xfId="1" applyFont="1" applyFill="1"/>
    <xf numFmtId="43" fontId="6" fillId="0" borderId="0" xfId="1" applyFont="1" applyFill="1" applyBorder="1"/>
    <xf numFmtId="43" fontId="0" fillId="0" borderId="0" xfId="1" applyFont="1"/>
    <xf numFmtId="43" fontId="11" fillId="3" borderId="17" xfId="1" applyFont="1" applyFill="1" applyBorder="1"/>
    <xf numFmtId="166" fontId="11" fillId="6" borderId="17" xfId="1" applyNumberFormat="1" applyFont="1" applyFill="1" applyBorder="1"/>
    <xf numFmtId="166" fontId="0" fillId="0" borderId="0" xfId="1" applyNumberFormat="1" applyFont="1"/>
    <xf numFmtId="166" fontId="11" fillId="3" borderId="17" xfId="1" applyNumberFormat="1" applyFont="1" applyFill="1" applyBorder="1"/>
    <xf numFmtId="0" fontId="31" fillId="7" borderId="0" xfId="0" applyFont="1" applyFill="1"/>
    <xf numFmtId="166" fontId="30" fillId="7" borderId="0" xfId="1" applyNumberFormat="1" applyFont="1" applyFill="1"/>
    <xf numFmtId="43" fontId="30" fillId="7" borderId="0" xfId="1" applyNumberFormat="1" applyFont="1" applyFill="1"/>
    <xf numFmtId="165" fontId="6" fillId="0" borderId="1" xfId="3" applyNumberFormat="1" applyFont="1" applyFill="1" applyBorder="1" applyAlignment="1">
      <alignment horizontal="right"/>
    </xf>
  </cellXfs>
  <cellStyles count="367">
    <cellStyle name="Comma" xfId="1" builtinId="3"/>
    <cellStyle name="Currency" xfId="2" builtinId="4"/>
    <cellStyle name="Currency 2" xfId="365" xr:uid="{2A18A2CB-E110-0747-9637-D7DCB6A7C587}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Normal" xfId="0" builtinId="0"/>
    <cellStyle name="Normal 2" xfId="364" xr:uid="{FF662ABC-8325-1C41-A71C-2C3605657F00}"/>
    <cellStyle name="Percent" xfId="3" builtinId="5"/>
    <cellStyle name="Percent 2" xfId="366" xr:uid="{94F55DA2-894F-2D4A-94CA-EDB584F7931B}"/>
  </cellStyles>
  <dxfs count="0"/>
  <tableStyles count="0" defaultTableStyle="TableStyleMedium9" defaultPivotStyle="PivotStyleMedium4"/>
  <colors>
    <mruColors>
      <color rgb="FF008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Graph 1A: Cash Outlays (10 Years)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Model!$B$79</c:f>
              <c:strCache>
                <c:ptCount val="1"/>
                <c:pt idx="0">
                  <c:v> renter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Model!$C$78:$L$78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Model!$C$79:$L$79</c:f>
              <c:numCache>
                <c:formatCode>_("$"* #,##0_);_("$"* \(#,##0\);_("$"* "-"??_);_(@_)</c:formatCode>
                <c:ptCount val="10"/>
                <c:pt idx="0">
                  <c:v>10506</c:v>
                </c:pt>
                <c:pt idx="1">
                  <c:v>10821.18</c:v>
                </c:pt>
                <c:pt idx="2">
                  <c:v>11145.815400000001</c:v>
                </c:pt>
                <c:pt idx="3">
                  <c:v>11480.189862000001</c:v>
                </c:pt>
                <c:pt idx="4">
                  <c:v>11824.595557860001</c:v>
                </c:pt>
                <c:pt idx="5">
                  <c:v>12179.333424595801</c:v>
                </c:pt>
                <c:pt idx="6">
                  <c:v>12544.713427333676</c:v>
                </c:pt>
                <c:pt idx="7">
                  <c:v>12921.054830153687</c:v>
                </c:pt>
                <c:pt idx="8">
                  <c:v>13308.686475058299</c:v>
                </c:pt>
                <c:pt idx="9">
                  <c:v>13707.947069310048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B-EA4C-A76D-10DC2D977A6C}"/>
            </c:ext>
          </c:extLst>
        </c:ser>
        <c:ser>
          <c:idx val="1"/>
          <c:order val="1"/>
          <c:tx>
            <c:strRef>
              <c:f>Model!$B$80</c:f>
              <c:strCache>
                <c:ptCount val="1"/>
                <c:pt idx="0">
                  <c:v> homeowner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Model!$C$78:$L$78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Model!$C$80:$L$80</c:f>
              <c:numCache>
                <c:formatCode>_(* #,##0_);_(* \(#,##0\);_(* "-"??_);_(@_)</c:formatCode>
                <c:ptCount val="10"/>
                <c:pt idx="0">
                  <c:v>49103.58034207637</c:v>
                </c:pt>
                <c:pt idx="1">
                  <c:v>14415.246182076366</c:v>
                </c:pt>
                <c:pt idx="2">
                  <c:v>14608.630900636366</c:v>
                </c:pt>
                <c:pt idx="3">
                  <c:v>14808.590699627406</c:v>
                </c:pt>
                <c:pt idx="4">
                  <c:v>15015.349131784144</c:v>
                </c:pt>
                <c:pt idx="5">
                  <c:v>15229.137350634206</c:v>
                </c:pt>
                <c:pt idx="6">
                  <c:v>15450.194368925171</c:v>
                </c:pt>
                <c:pt idx="7">
                  <c:v>15678.767325838035</c:v>
                </c:pt>
                <c:pt idx="8">
                  <c:v>15915.111763285931</c:v>
                </c:pt>
                <c:pt idx="9">
                  <c:v>16159.491911607056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B-EA4C-A76D-10DC2D977A6C}"/>
            </c:ext>
          </c:extLst>
        </c:ser>
        <c:ser>
          <c:idx val="2"/>
          <c:order val="2"/>
          <c:tx>
            <c:strRef>
              <c:f>Model!$B$81</c:f>
              <c:strCache>
                <c:ptCount val="1"/>
                <c:pt idx="0">
                  <c:v> house-hacker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Model!$C$78:$L$78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Model!$C$81:$L$81</c:f>
              <c:numCache>
                <c:formatCode>_(* #,##0_);_(* \(#,##0\);_(* "-"??_);_(@_)</c:formatCode>
                <c:ptCount val="10"/>
                <c:pt idx="0">
                  <c:v>49801.500342076368</c:v>
                </c:pt>
                <c:pt idx="1">
                  <c:v>5770.4461820763654</c:v>
                </c:pt>
                <c:pt idx="2">
                  <c:v>5711.9317006363663</c:v>
                </c:pt>
                <c:pt idx="3">
                  <c:v>5652.6884468274047</c:v>
                </c:pt>
                <c:pt idx="4">
                  <c:v>5592.7294639889424</c:v>
                </c:pt>
                <c:pt idx="5">
                  <c:v>5532.0693735819696</c:v>
                </c:pt>
                <c:pt idx="6">
                  <c:v>5470.7244628845974</c:v>
                </c:pt>
                <c:pt idx="7">
                  <c:v>5408.7127766904641</c:v>
                </c:pt>
                <c:pt idx="8">
                  <c:v>5346.0542131766779</c:v>
                </c:pt>
                <c:pt idx="9">
                  <c:v>5282.7706241147007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7-A743-9FD1-4D1C5A93B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432568"/>
        <c:axId val="-2147240760"/>
      </c:lineChart>
      <c:catAx>
        <c:axId val="-2087432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-2147240760"/>
        <c:crosses val="autoZero"/>
        <c:auto val="1"/>
        <c:lblAlgn val="ctr"/>
        <c:lblOffset val="100"/>
        <c:noMultiLvlLbl val="0"/>
      </c:catAx>
      <c:valAx>
        <c:axId val="-2147240760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-2087432568"/>
        <c:crosses val="autoZero"/>
        <c:crossBetween val="between"/>
        <c:minorUnit val="25000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Graph 1B: </a:t>
            </a:r>
            <a:r>
              <a:rPr lang="en-US"/>
              <a:t>Cash Outlays (30 Years)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Model!$B$79</c:f>
              <c:strCache>
                <c:ptCount val="1"/>
                <c:pt idx="0">
                  <c:v> renter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Model!$C$78:$AF$78</c:f>
              <c:strCache>
                <c:ptCount val="3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  <c:pt idx="22">
                  <c:v>year 23</c:v>
                </c:pt>
                <c:pt idx="23">
                  <c:v>year 24</c:v>
                </c:pt>
                <c:pt idx="24">
                  <c:v>year 25</c:v>
                </c:pt>
                <c:pt idx="25">
                  <c:v>year 26</c:v>
                </c:pt>
                <c:pt idx="26">
                  <c:v>year 27</c:v>
                </c:pt>
                <c:pt idx="27">
                  <c:v>year 28</c:v>
                </c:pt>
                <c:pt idx="28">
                  <c:v>year 29</c:v>
                </c:pt>
                <c:pt idx="29">
                  <c:v>year 30</c:v>
                </c:pt>
              </c:strCache>
            </c:strRef>
          </c:cat>
          <c:val>
            <c:numRef>
              <c:f>Model!$C$79:$AF$79</c:f>
              <c:numCache>
                <c:formatCode>_("$"* #,##0_);_("$"* \(#,##0\);_("$"* "-"??_);_(@_)</c:formatCode>
                <c:ptCount val="30"/>
                <c:pt idx="0">
                  <c:v>10506</c:v>
                </c:pt>
                <c:pt idx="1">
                  <c:v>10821.18</c:v>
                </c:pt>
                <c:pt idx="2">
                  <c:v>11145.815400000001</c:v>
                </c:pt>
                <c:pt idx="3">
                  <c:v>11480.189862000001</c:v>
                </c:pt>
                <c:pt idx="4">
                  <c:v>11824.595557860001</c:v>
                </c:pt>
                <c:pt idx="5">
                  <c:v>12179.333424595801</c:v>
                </c:pt>
                <c:pt idx="6">
                  <c:v>12544.713427333676</c:v>
                </c:pt>
                <c:pt idx="7">
                  <c:v>12921.054830153687</c:v>
                </c:pt>
                <c:pt idx="8">
                  <c:v>13308.686475058299</c:v>
                </c:pt>
                <c:pt idx="9">
                  <c:v>13707.947069310048</c:v>
                </c:pt>
                <c:pt idx="10">
                  <c:v>14119.18548138935</c:v>
                </c:pt>
                <c:pt idx="11">
                  <c:v>14542.76104583103</c:v>
                </c:pt>
                <c:pt idx="12">
                  <c:v>14979.043877205961</c:v>
                </c:pt>
                <c:pt idx="13">
                  <c:v>15428.41519352214</c:v>
                </c:pt>
                <c:pt idx="14">
                  <c:v>15891.267649327805</c:v>
                </c:pt>
                <c:pt idx="15">
                  <c:v>16368.00567880764</c:v>
                </c:pt>
                <c:pt idx="16">
                  <c:v>16859.045849171871</c:v>
                </c:pt>
                <c:pt idx="17">
                  <c:v>17364.817224647028</c:v>
                </c:pt>
                <c:pt idx="18">
                  <c:v>17885.761741386439</c:v>
                </c:pt>
                <c:pt idx="19">
                  <c:v>18422.334593628031</c:v>
                </c:pt>
                <c:pt idx="20">
                  <c:v>18975.004631436874</c:v>
                </c:pt>
                <c:pt idx="21">
                  <c:v>19544.254770379979</c:v>
                </c:pt>
                <c:pt idx="22">
                  <c:v>20130.582413491378</c:v>
                </c:pt>
                <c:pt idx="23">
                  <c:v>20734.499885896119</c:v>
                </c:pt>
                <c:pt idx="24">
                  <c:v>21356.534882473003</c:v>
                </c:pt>
                <c:pt idx="25">
                  <c:v>21997.230928947192</c:v>
                </c:pt>
                <c:pt idx="26">
                  <c:v>22657.147856815609</c:v>
                </c:pt>
                <c:pt idx="27">
                  <c:v>23336.862292520076</c:v>
                </c:pt>
                <c:pt idx="28">
                  <c:v>24036.968161295677</c:v>
                </c:pt>
                <c:pt idx="29">
                  <c:v>24758.077206134549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B-EA4C-A76D-10DC2D977A6C}"/>
            </c:ext>
          </c:extLst>
        </c:ser>
        <c:ser>
          <c:idx val="1"/>
          <c:order val="1"/>
          <c:tx>
            <c:strRef>
              <c:f>Model!$B$80</c:f>
              <c:strCache>
                <c:ptCount val="1"/>
                <c:pt idx="0">
                  <c:v> homeowner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Model!$C$78:$AF$78</c:f>
              <c:strCache>
                <c:ptCount val="3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  <c:pt idx="22">
                  <c:v>year 23</c:v>
                </c:pt>
                <c:pt idx="23">
                  <c:v>year 24</c:v>
                </c:pt>
                <c:pt idx="24">
                  <c:v>year 25</c:v>
                </c:pt>
                <c:pt idx="25">
                  <c:v>year 26</c:v>
                </c:pt>
                <c:pt idx="26">
                  <c:v>year 27</c:v>
                </c:pt>
                <c:pt idx="27">
                  <c:v>year 28</c:v>
                </c:pt>
                <c:pt idx="28">
                  <c:v>year 29</c:v>
                </c:pt>
                <c:pt idx="29">
                  <c:v>year 30</c:v>
                </c:pt>
              </c:strCache>
            </c:strRef>
          </c:cat>
          <c:val>
            <c:numRef>
              <c:f>Model!$C$80:$AF$80</c:f>
              <c:numCache>
                <c:formatCode>_(* #,##0_);_(* \(#,##0\);_(* "-"??_);_(@_)</c:formatCode>
                <c:ptCount val="30"/>
                <c:pt idx="0">
                  <c:v>49103.58034207637</c:v>
                </c:pt>
                <c:pt idx="1">
                  <c:v>14415.246182076366</c:v>
                </c:pt>
                <c:pt idx="2">
                  <c:v>14608.630900636366</c:v>
                </c:pt>
                <c:pt idx="3">
                  <c:v>14808.590699627406</c:v>
                </c:pt>
                <c:pt idx="4">
                  <c:v>15015.349131784144</c:v>
                </c:pt>
                <c:pt idx="5">
                  <c:v>15229.137350634206</c:v>
                </c:pt>
                <c:pt idx="6">
                  <c:v>15450.194368925171</c:v>
                </c:pt>
                <c:pt idx="7">
                  <c:v>15678.767325838035</c:v>
                </c:pt>
                <c:pt idx="8">
                  <c:v>15915.111763285931</c:v>
                </c:pt>
                <c:pt idx="9">
                  <c:v>16159.491911607056</c:v>
                </c:pt>
                <c:pt idx="10">
                  <c:v>16412.180984971103</c:v>
                </c:pt>
                <c:pt idx="11">
                  <c:v>16673.461486829518</c:v>
                </c:pt>
                <c:pt idx="12">
                  <c:v>16943.625525751129</c:v>
                </c:pt>
                <c:pt idx="13">
                  <c:v>17222.97514199607</c:v>
                </c:pt>
                <c:pt idx="14">
                  <c:v>17511.822645193341</c:v>
                </c:pt>
                <c:pt idx="15">
                  <c:v>17810.490963499316</c:v>
                </c:pt>
                <c:pt idx="16">
                  <c:v>18119.314004627697</c:v>
                </c:pt>
                <c:pt idx="17">
                  <c:v>18438.637029154444</c:v>
                </c:pt>
                <c:pt idx="18">
                  <c:v>18768.817036515098</c:v>
                </c:pt>
                <c:pt idx="19">
                  <c:v>19110.223164126015</c:v>
                </c:pt>
                <c:pt idx="20">
                  <c:v>19463.237100075705</c:v>
                </c:pt>
                <c:pt idx="21">
                  <c:v>19828.253509847684</c:v>
                </c:pt>
                <c:pt idx="22">
                  <c:v>20205.680477551909</c:v>
                </c:pt>
                <c:pt idx="23">
                  <c:v>20595.939962158078</c:v>
                </c:pt>
                <c:pt idx="24">
                  <c:v>20999.468269240853</c:v>
                </c:pt>
                <c:pt idx="25">
                  <c:v>21416.716538764449</c:v>
                </c:pt>
                <c:pt idx="26">
                  <c:v>21848.151249451843</c:v>
                </c:pt>
                <c:pt idx="27">
                  <c:v>22294.254740302611</c:v>
                </c:pt>
                <c:pt idx="28">
                  <c:v>22755.525749842302</c:v>
                </c:pt>
                <c:pt idx="29">
                  <c:v>23232.479973706344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B-EA4C-A76D-10DC2D977A6C}"/>
            </c:ext>
          </c:extLst>
        </c:ser>
        <c:ser>
          <c:idx val="2"/>
          <c:order val="2"/>
          <c:tx>
            <c:strRef>
              <c:f>Model!$B$81</c:f>
              <c:strCache>
                <c:ptCount val="1"/>
                <c:pt idx="0">
                  <c:v> house-hacker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Model!$C$78:$AF$78</c:f>
              <c:strCache>
                <c:ptCount val="3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  <c:pt idx="22">
                  <c:v>year 23</c:v>
                </c:pt>
                <c:pt idx="23">
                  <c:v>year 24</c:v>
                </c:pt>
                <c:pt idx="24">
                  <c:v>year 25</c:v>
                </c:pt>
                <c:pt idx="25">
                  <c:v>year 26</c:v>
                </c:pt>
                <c:pt idx="26">
                  <c:v>year 27</c:v>
                </c:pt>
                <c:pt idx="27">
                  <c:v>year 28</c:v>
                </c:pt>
                <c:pt idx="28">
                  <c:v>year 29</c:v>
                </c:pt>
                <c:pt idx="29">
                  <c:v>year 30</c:v>
                </c:pt>
              </c:strCache>
            </c:strRef>
          </c:cat>
          <c:val>
            <c:numRef>
              <c:f>Model!$C$81:$AF$81</c:f>
              <c:numCache>
                <c:formatCode>_(* #,##0_);_(* \(#,##0\);_(* "-"??_);_(@_)</c:formatCode>
                <c:ptCount val="30"/>
                <c:pt idx="0">
                  <c:v>49801.500342076368</c:v>
                </c:pt>
                <c:pt idx="1">
                  <c:v>5770.4461820763654</c:v>
                </c:pt>
                <c:pt idx="2">
                  <c:v>5711.9317006363663</c:v>
                </c:pt>
                <c:pt idx="3">
                  <c:v>5652.6884468274047</c:v>
                </c:pt>
                <c:pt idx="4">
                  <c:v>5592.7294639889424</c:v>
                </c:pt>
                <c:pt idx="5">
                  <c:v>5532.0693735819696</c:v>
                </c:pt>
                <c:pt idx="6">
                  <c:v>5470.7244628845974</c:v>
                </c:pt>
                <c:pt idx="7">
                  <c:v>5408.7127766904641</c:v>
                </c:pt>
                <c:pt idx="8">
                  <c:v>5346.0542131766779</c:v>
                </c:pt>
                <c:pt idx="9">
                  <c:v>5282.7706241147007</c:v>
                </c:pt>
                <c:pt idx="10">
                  <c:v>5218.8859196042413</c:v>
                </c:pt>
                <c:pt idx="11">
                  <c:v>5154.4261775174227</c:v>
                </c:pt>
                <c:pt idx="12">
                  <c:v>5089.4197578479807</c:v>
                </c:pt>
                <c:pt idx="13">
                  <c:v>5023.8974221675398</c:v>
                </c:pt>
                <c:pt idx="14">
                  <c:v>4957.8924583994631</c:v>
                </c:pt>
                <c:pt idx="15">
                  <c:v>4891.4408111285347</c:v>
                </c:pt>
                <c:pt idx="16">
                  <c:v>4824.581217673619</c:v>
                </c:pt>
                <c:pt idx="17">
                  <c:v>4757.3553501591568</c:v>
                </c:pt>
                <c:pt idx="18">
                  <c:v>4689.8079638306572</c:v>
                </c:pt>
                <c:pt idx="19">
                  <c:v>4621.9870518688913</c:v>
                </c:pt>
                <c:pt idx="20">
                  <c:v>4553.9440069673856</c:v>
                </c:pt>
                <c:pt idx="21">
                  <c:v>4485.7337899481927</c:v>
                </c:pt>
                <c:pt idx="22">
                  <c:v>4417.4151057015833</c:v>
                </c:pt>
                <c:pt idx="23">
                  <c:v>4349.0505867463617</c:v>
                </c:pt>
                <c:pt idx="24">
                  <c:v>4280.7069847191051</c:v>
                </c:pt>
                <c:pt idx="25">
                  <c:v>4212.455370112546</c:v>
                </c:pt>
                <c:pt idx="26">
                  <c:v>4144.3713405956678</c:v>
                </c:pt>
                <c:pt idx="27">
                  <c:v>4076.5352382611136</c:v>
                </c:pt>
                <c:pt idx="28">
                  <c:v>4009.0323761586569</c:v>
                </c:pt>
                <c:pt idx="29">
                  <c:v>3941.9532744875369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7-A743-9FD1-4D1C5A93B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432568"/>
        <c:axId val="-2147240760"/>
      </c:lineChart>
      <c:catAx>
        <c:axId val="-2087432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-2147240760"/>
        <c:crosses val="autoZero"/>
        <c:auto val="1"/>
        <c:lblAlgn val="ctr"/>
        <c:lblOffset val="100"/>
        <c:noMultiLvlLbl val="0"/>
      </c:catAx>
      <c:valAx>
        <c:axId val="-2147240760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-2087432568"/>
        <c:crosses val="autoZero"/>
        <c:crossBetween val="between"/>
        <c:minorUnit val="25000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Graph 2A: Net Worth Impact (10 Years)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Model!$B$88</c:f>
              <c:strCache>
                <c:ptCount val="1"/>
                <c:pt idx="0">
                  <c:v> renter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Model!$C$87:$L$87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Model!$C$88:$L$88</c:f>
              <c:numCache>
                <c:formatCode>_("$"* #,##0_);_("$"* \(#,##0\);_("$"* "-"??_);_(@_)</c:formatCode>
                <c:ptCount val="10"/>
                <c:pt idx="0">
                  <c:v>-10506</c:v>
                </c:pt>
                <c:pt idx="1">
                  <c:v>-21327.18</c:v>
                </c:pt>
                <c:pt idx="2">
                  <c:v>-32472.9954</c:v>
                </c:pt>
                <c:pt idx="3">
                  <c:v>-43953.185261999999</c:v>
                </c:pt>
                <c:pt idx="4">
                  <c:v>-55777.780819859996</c:v>
                </c:pt>
                <c:pt idx="5">
                  <c:v>-67957.114244455792</c:v>
                </c:pt>
                <c:pt idx="6">
                  <c:v>-80501.827671789462</c:v>
                </c:pt>
                <c:pt idx="7">
                  <c:v>-93422.882501943153</c:v>
                </c:pt>
                <c:pt idx="8">
                  <c:v>-106731.56897700146</c:v>
                </c:pt>
                <c:pt idx="9">
                  <c:v>-120439.5160463115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B-EA4C-A76D-10DC2D977A6C}"/>
            </c:ext>
          </c:extLst>
        </c:ser>
        <c:ser>
          <c:idx val="1"/>
          <c:order val="1"/>
          <c:tx>
            <c:strRef>
              <c:f>Model!$B$89</c:f>
              <c:strCache>
                <c:ptCount val="1"/>
                <c:pt idx="0">
                  <c:v> homeowner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Model!$C$87:$L$87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Model!$C$89:$L$89</c:f>
              <c:numCache>
                <c:formatCode>_(* #,##0_);_(* \(#,##0\);_(* "-"??_);_(@_)</c:formatCode>
                <c:ptCount val="10"/>
                <c:pt idx="0">
                  <c:v>-26537.085366428822</c:v>
                </c:pt>
                <c:pt idx="1">
                  <c:v>-34375.138534949132</c:v>
                </c:pt>
                <c:pt idx="2">
                  <c:v>-42139.178704241567</c:v>
                </c:pt>
                <c:pt idx="3">
                  <c:v>-49823.989599893415</c:v>
                </c:pt>
                <c:pt idx="4">
                  <c:v>-57424.011074404683</c:v>
                </c:pt>
                <c:pt idx="5">
                  <c:v>-64933.317144928878</c:v>
                </c:pt>
                <c:pt idx="6">
                  <c:v>-72345.592650830455</c:v>
                </c:pt>
                <c:pt idx="7">
                  <c:v>-79654.108445061764</c:v>
                </c:pt>
                <c:pt idx="8">
                  <c:v>-86851.695028028829</c:v>
                </c:pt>
                <c:pt idx="9">
                  <c:v>-93930.714526951531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B-EA4C-A76D-10DC2D977A6C}"/>
            </c:ext>
          </c:extLst>
        </c:ser>
        <c:ser>
          <c:idx val="2"/>
          <c:order val="2"/>
          <c:tx>
            <c:strRef>
              <c:f>Model!$B$90</c:f>
              <c:strCache>
                <c:ptCount val="1"/>
                <c:pt idx="0">
                  <c:v> house-hacker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Model!$C$87:$L$87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Model!$C$90:$L$90</c:f>
              <c:numCache>
                <c:formatCode>_(* #,##0_);_(* \(#,##0\);_(* "-"??_);_(@_)</c:formatCode>
                <c:ptCount val="10"/>
                <c:pt idx="0">
                  <c:v>-27235.005366428821</c:v>
                </c:pt>
                <c:pt idx="1">
                  <c:v>-26428.258534949127</c:v>
                </c:pt>
                <c:pt idx="2">
                  <c:v>-25295.59950424156</c:v>
                </c:pt>
                <c:pt idx="3">
                  <c:v>-23824.508147093406</c:v>
                </c:pt>
                <c:pt idx="4">
                  <c:v>-22001.909953809474</c:v>
                </c:pt>
                <c:pt idx="5">
                  <c:v>-19814.148047281433</c:v>
                </c:pt>
                <c:pt idx="6">
                  <c:v>-17246.953647142429</c:v>
                </c:pt>
                <c:pt idx="7">
                  <c:v>-14285.414892226163</c:v>
                </c:pt>
                <c:pt idx="8">
                  <c:v>-10913.943925083968</c:v>
                </c:pt>
                <c:pt idx="9">
                  <c:v>-7116.2421365143182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7-A743-9FD1-4D1C5A93B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432568"/>
        <c:axId val="-2147240760"/>
      </c:lineChart>
      <c:catAx>
        <c:axId val="-2087432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-2147240760"/>
        <c:crosses val="autoZero"/>
        <c:auto val="1"/>
        <c:lblAlgn val="ctr"/>
        <c:lblOffset val="100"/>
        <c:noMultiLvlLbl val="0"/>
      </c:catAx>
      <c:valAx>
        <c:axId val="-2147240760"/>
        <c:scaling>
          <c:orientation val="minMax"/>
          <c:max val="100000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-2087432568"/>
        <c:crosses val="autoZero"/>
        <c:crossBetween val="between"/>
        <c:minorUnit val="25000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Graph 2B: Net Worth Impact (30 Years)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Model!$B$88</c:f>
              <c:strCache>
                <c:ptCount val="1"/>
                <c:pt idx="0">
                  <c:v> renter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Model!$C$87:$AF$87</c:f>
              <c:strCache>
                <c:ptCount val="3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  <c:pt idx="22">
                  <c:v>year 23</c:v>
                </c:pt>
                <c:pt idx="23">
                  <c:v>year 24</c:v>
                </c:pt>
                <c:pt idx="24">
                  <c:v>year 25</c:v>
                </c:pt>
                <c:pt idx="25">
                  <c:v>year 26</c:v>
                </c:pt>
                <c:pt idx="26">
                  <c:v>year 27</c:v>
                </c:pt>
                <c:pt idx="27">
                  <c:v>year 28</c:v>
                </c:pt>
                <c:pt idx="28">
                  <c:v>year 29</c:v>
                </c:pt>
                <c:pt idx="29">
                  <c:v>year 30</c:v>
                </c:pt>
              </c:strCache>
            </c:strRef>
          </c:cat>
          <c:val>
            <c:numRef>
              <c:f>Model!$C$88:$AF$88</c:f>
              <c:numCache>
                <c:formatCode>_("$"* #,##0_);_("$"* \(#,##0\);_("$"* "-"??_);_(@_)</c:formatCode>
                <c:ptCount val="30"/>
                <c:pt idx="0">
                  <c:v>-10506</c:v>
                </c:pt>
                <c:pt idx="1">
                  <c:v>-21327.18</c:v>
                </c:pt>
                <c:pt idx="2">
                  <c:v>-32472.9954</c:v>
                </c:pt>
                <c:pt idx="3">
                  <c:v>-43953.185261999999</c:v>
                </c:pt>
                <c:pt idx="4">
                  <c:v>-55777.780819859996</c:v>
                </c:pt>
                <c:pt idx="5">
                  <c:v>-67957.114244455792</c:v>
                </c:pt>
                <c:pt idx="6">
                  <c:v>-80501.827671789462</c:v>
                </c:pt>
                <c:pt idx="7">
                  <c:v>-93422.882501943153</c:v>
                </c:pt>
                <c:pt idx="8">
                  <c:v>-106731.56897700146</c:v>
                </c:pt>
                <c:pt idx="9">
                  <c:v>-120439.5160463115</c:v>
                </c:pt>
                <c:pt idx="10">
                  <c:v>-134558.70152770085</c:v>
                </c:pt>
                <c:pt idx="11">
                  <c:v>-149101.46257353187</c:v>
                </c:pt>
                <c:pt idx="12">
                  <c:v>-164080.50645073783</c:v>
                </c:pt>
                <c:pt idx="13">
                  <c:v>-179508.92164425997</c:v>
                </c:pt>
                <c:pt idx="14">
                  <c:v>-195400.18929358778</c:v>
                </c:pt>
                <c:pt idx="15">
                  <c:v>-211768.19497239543</c:v>
                </c:pt>
                <c:pt idx="16">
                  <c:v>-228627.24082156731</c:v>
                </c:pt>
                <c:pt idx="17">
                  <c:v>-245992.05804621434</c:v>
                </c:pt>
                <c:pt idx="18">
                  <c:v>-263877.81978760078</c:v>
                </c:pt>
                <c:pt idx="19">
                  <c:v>-282300.15438122879</c:v>
                </c:pt>
                <c:pt idx="20">
                  <c:v>-301275.15901266568</c:v>
                </c:pt>
                <c:pt idx="21">
                  <c:v>-320819.41378304566</c:v>
                </c:pt>
                <c:pt idx="22">
                  <c:v>-340949.99619653705</c:v>
                </c:pt>
                <c:pt idx="23">
                  <c:v>-361684.49608243315</c:v>
                </c:pt>
                <c:pt idx="24">
                  <c:v>-383041.03096490615</c:v>
                </c:pt>
                <c:pt idx="25">
                  <c:v>-405038.26189385337</c:v>
                </c:pt>
                <c:pt idx="26">
                  <c:v>-427695.40975066897</c:v>
                </c:pt>
                <c:pt idx="27">
                  <c:v>-451032.27204318903</c:v>
                </c:pt>
                <c:pt idx="28">
                  <c:v>-475069.24020448473</c:v>
                </c:pt>
                <c:pt idx="29">
                  <c:v>-499827.31741061929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B-EA4C-A76D-10DC2D977A6C}"/>
            </c:ext>
          </c:extLst>
        </c:ser>
        <c:ser>
          <c:idx val="1"/>
          <c:order val="1"/>
          <c:tx>
            <c:strRef>
              <c:f>Model!$B$89</c:f>
              <c:strCache>
                <c:ptCount val="1"/>
                <c:pt idx="0">
                  <c:v> homeowner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Model!$C$87:$AF$87</c:f>
              <c:strCache>
                <c:ptCount val="3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  <c:pt idx="22">
                  <c:v>year 23</c:v>
                </c:pt>
                <c:pt idx="23">
                  <c:v>year 24</c:v>
                </c:pt>
                <c:pt idx="24">
                  <c:v>year 25</c:v>
                </c:pt>
                <c:pt idx="25">
                  <c:v>year 26</c:v>
                </c:pt>
                <c:pt idx="26">
                  <c:v>year 27</c:v>
                </c:pt>
                <c:pt idx="27">
                  <c:v>year 28</c:v>
                </c:pt>
                <c:pt idx="28">
                  <c:v>year 29</c:v>
                </c:pt>
                <c:pt idx="29">
                  <c:v>year 30</c:v>
                </c:pt>
              </c:strCache>
            </c:strRef>
          </c:cat>
          <c:val>
            <c:numRef>
              <c:f>Model!$C$89:$AF$89</c:f>
              <c:numCache>
                <c:formatCode>_(* #,##0_);_(* \(#,##0\);_(* "-"??_);_(@_)</c:formatCode>
                <c:ptCount val="30"/>
                <c:pt idx="0">
                  <c:v>-26537.085366428822</c:v>
                </c:pt>
                <c:pt idx="1">
                  <c:v>-34375.138534949132</c:v>
                </c:pt>
                <c:pt idx="2">
                  <c:v>-42139.178704241567</c:v>
                </c:pt>
                <c:pt idx="3">
                  <c:v>-49823.989599893415</c:v>
                </c:pt>
                <c:pt idx="4">
                  <c:v>-57424.011074404683</c:v>
                </c:pt>
                <c:pt idx="5">
                  <c:v>-64933.317144928878</c:v>
                </c:pt>
                <c:pt idx="6">
                  <c:v>-72345.592650830455</c:v>
                </c:pt>
                <c:pt idx="7">
                  <c:v>-79654.108445061764</c:v>
                </c:pt>
                <c:pt idx="8">
                  <c:v>-86851.695028028829</c:v>
                </c:pt>
                <c:pt idx="9">
                  <c:v>-93930.714526951531</c:v>
                </c:pt>
                <c:pt idx="10">
                  <c:v>-100883.03091770968</c:v>
                </c:pt>
                <c:pt idx="11">
                  <c:v>-107699.97837978024</c:v>
                </c:pt>
                <c:pt idx="12">
                  <c:v>-114372.32766809041</c:v>
                </c:pt>
                <c:pt idx="13">
                  <c:v>-120890.25037841046</c:v>
                </c:pt>
                <c:pt idx="14">
                  <c:v>-127243.2809752644</c:v>
                </c:pt>
                <c:pt idx="15">
                  <c:v>-133420.2764432182</c:v>
                </c:pt>
                <c:pt idx="16">
                  <c:v>-139409.37341378524</c:v>
                </c:pt>
                <c:pt idx="17">
                  <c:v>-145197.94261103385</c:v>
                </c:pt>
                <c:pt idx="18">
                  <c:v>-150772.5404492635</c:v>
                </c:pt>
                <c:pt idx="19">
                  <c:v>-156118.85760579573</c:v>
                </c:pt>
                <c:pt idx="20">
                  <c:v>-161221.6643809666</c:v>
                </c:pt>
                <c:pt idx="21">
                  <c:v>-166064.75264577288</c:v>
                </c:pt>
                <c:pt idx="22">
                  <c:v>-170630.87416526838</c:v>
                </c:pt>
                <c:pt idx="23">
                  <c:v>-174901.67507268919</c:v>
                </c:pt>
                <c:pt idx="24">
                  <c:v>-178857.62625535572</c:v>
                </c:pt>
                <c:pt idx="25">
                  <c:v>-182477.94939861048</c:v>
                </c:pt>
                <c:pt idx="26">
                  <c:v>-185740.53841834652</c:v>
                </c:pt>
                <c:pt idx="27">
                  <c:v>-188621.87599600496</c:v>
                </c:pt>
                <c:pt idx="28">
                  <c:v>-191096.94491221738</c:v>
                </c:pt>
                <c:pt idx="29">
                  <c:v>-193139.13385646732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B-EA4C-A76D-10DC2D977A6C}"/>
            </c:ext>
          </c:extLst>
        </c:ser>
        <c:ser>
          <c:idx val="2"/>
          <c:order val="2"/>
          <c:tx>
            <c:strRef>
              <c:f>Model!$B$90</c:f>
              <c:strCache>
                <c:ptCount val="1"/>
                <c:pt idx="0">
                  <c:v> house-hacker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Model!$C$87:$AF$87</c:f>
              <c:strCache>
                <c:ptCount val="3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  <c:pt idx="22">
                  <c:v>year 23</c:v>
                </c:pt>
                <c:pt idx="23">
                  <c:v>year 24</c:v>
                </c:pt>
                <c:pt idx="24">
                  <c:v>year 25</c:v>
                </c:pt>
                <c:pt idx="25">
                  <c:v>year 26</c:v>
                </c:pt>
                <c:pt idx="26">
                  <c:v>year 27</c:v>
                </c:pt>
                <c:pt idx="27">
                  <c:v>year 28</c:v>
                </c:pt>
                <c:pt idx="28">
                  <c:v>year 29</c:v>
                </c:pt>
                <c:pt idx="29">
                  <c:v>year 30</c:v>
                </c:pt>
              </c:strCache>
            </c:strRef>
          </c:cat>
          <c:val>
            <c:numRef>
              <c:f>Model!$C$90:$AF$90</c:f>
              <c:numCache>
                <c:formatCode>_(* #,##0_);_(* \(#,##0\);_(* "-"??_);_(@_)</c:formatCode>
                <c:ptCount val="30"/>
                <c:pt idx="0">
                  <c:v>-27235.005366428821</c:v>
                </c:pt>
                <c:pt idx="1">
                  <c:v>-26428.258534949127</c:v>
                </c:pt>
                <c:pt idx="2">
                  <c:v>-25295.59950424156</c:v>
                </c:pt>
                <c:pt idx="3">
                  <c:v>-23824.508147093406</c:v>
                </c:pt>
                <c:pt idx="4">
                  <c:v>-22001.909953809474</c:v>
                </c:pt>
                <c:pt idx="5">
                  <c:v>-19814.148047281433</c:v>
                </c:pt>
                <c:pt idx="6">
                  <c:v>-17246.953647142429</c:v>
                </c:pt>
                <c:pt idx="7">
                  <c:v>-14285.414892226163</c:v>
                </c:pt>
                <c:pt idx="8">
                  <c:v>-10913.943925083968</c:v>
                </c:pt>
                <c:pt idx="9">
                  <c:v>-7116.2421365143182</c:v>
                </c:pt>
                <c:pt idx="10">
                  <c:v>-2875.263461905608</c:v>
                </c:pt>
                <c:pt idx="11">
                  <c:v>1826.8243853359281</c:v>
                </c:pt>
                <c:pt idx="12">
                  <c:v>7008.6808649288978</c:v>
                </c:pt>
                <c:pt idx="13">
                  <c:v>12689.835874437371</c:v>
                </c:pt>
                <c:pt idx="14">
                  <c:v>18890.735464377321</c:v>
                </c:pt>
                <c:pt idx="15">
                  <c:v>25632.790148794291</c:v>
                </c:pt>
                <c:pt idx="16">
                  <c:v>32938.425965181326</c:v>
                </c:pt>
                <c:pt idx="17">
                  <c:v>40831.138446928016</c:v>
                </c:pt>
                <c:pt idx="18">
                  <c:v>49335.549681382814</c:v>
                </c:pt>
                <c:pt idx="19">
                  <c:v>58477.468637107711</c:v>
                </c:pt>
                <c:pt idx="20">
                  <c:v>68283.954955045148</c:v>
                </c:pt>
                <c:pt idx="21">
                  <c:v>78783.386410138351</c:v>
                </c:pt>
                <c:pt idx="22">
                  <c:v>90005.530262493179</c:v>
                </c:pt>
                <c:pt idx="23">
                  <c:v>101981.61873048407</c:v>
                </c:pt>
                <c:pt idx="24">
                  <c:v>114744.42883233931</c:v>
                </c:pt>
                <c:pt idx="25">
                  <c:v>128328.36685773646</c:v>
                </c:pt>
                <c:pt idx="26">
                  <c:v>142769.55774685659</c:v>
                </c:pt>
                <c:pt idx="27">
                  <c:v>158105.93967123964</c:v>
                </c:pt>
                <c:pt idx="28">
                  <c:v>174377.36412871085</c:v>
                </c:pt>
                <c:pt idx="29">
                  <c:v>191625.70188367972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7-A743-9FD1-4D1C5A93B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432568"/>
        <c:axId val="-2147240760"/>
      </c:lineChart>
      <c:catAx>
        <c:axId val="-2087432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-2147240760"/>
        <c:crosses val="autoZero"/>
        <c:auto val="1"/>
        <c:lblAlgn val="ctr"/>
        <c:lblOffset val="100"/>
        <c:noMultiLvlLbl val="0"/>
      </c:catAx>
      <c:valAx>
        <c:axId val="-2147240760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-2087432568"/>
        <c:crosses val="autoZero"/>
        <c:crossBetween val="between"/>
        <c:minorUnit val="25000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Graph 3A: Net Worth Impact with Cash Savings Reinvested (10 Years)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Model!$B$113</c:f>
              <c:strCache>
                <c:ptCount val="1"/>
                <c:pt idx="0">
                  <c:v> renter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Model!$C$112:$L$112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Model!$C$113:$L$113</c:f>
              <c:numCache>
                <c:formatCode>_("$"* #,##0_);_("$"* \(#,##0\);_("$"* "-"??_);_(@_)</c:formatCode>
                <c:ptCount val="10"/>
                <c:pt idx="0">
                  <c:v>-9127.5203931584729</c:v>
                </c:pt>
                <c:pt idx="1">
                  <c:v>-18443.200278401757</c:v>
                </c:pt>
                <c:pt idx="2">
                  <c:v>-29332.518855883573</c:v>
                </c:pt>
                <c:pt idx="3">
                  <c:v>-40551.265329353642</c:v>
                </c:pt>
                <c:pt idx="4">
                  <c:v>-52109.40100167675</c:v>
                </c:pt>
                <c:pt idx="5">
                  <c:v>-64017.188083545967</c:v>
                </c:pt>
                <c:pt idx="6">
                  <c:v>-76285.198767090653</c:v>
                </c:pt>
                <c:pt idx="7">
                  <c:v>-88924.32457231087</c:v>
                </c:pt>
                <c:pt idx="8">
                  <c:v>-101945.78597450563</c:v>
                </c:pt>
                <c:pt idx="9">
                  <c:v>-115361.14232110536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B-EA4C-A76D-10DC2D977A6C}"/>
            </c:ext>
          </c:extLst>
        </c:ser>
        <c:ser>
          <c:idx val="1"/>
          <c:order val="1"/>
          <c:tx>
            <c:strRef>
              <c:f>Model!$B$114</c:f>
              <c:strCache>
                <c:ptCount val="1"/>
                <c:pt idx="0">
                  <c:v> homeowner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Model!$C$112:$L$112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Model!$C$114:$L$114</c:f>
              <c:numCache>
                <c:formatCode>_(* #,##0_);_(* \(#,##0\);_(* "-"??_);_(@_)</c:formatCode>
                <c:ptCount val="10"/>
                <c:pt idx="0">
                  <c:v>-26537.085366428822</c:v>
                </c:pt>
                <c:pt idx="1">
                  <c:v>-34375.138534949132</c:v>
                </c:pt>
                <c:pt idx="2">
                  <c:v>-42139.178704241567</c:v>
                </c:pt>
                <c:pt idx="3">
                  <c:v>-49823.989599893415</c:v>
                </c:pt>
                <c:pt idx="4">
                  <c:v>-57424.011074404683</c:v>
                </c:pt>
                <c:pt idx="5">
                  <c:v>-64933.317144928878</c:v>
                </c:pt>
                <c:pt idx="6">
                  <c:v>-72345.592650830455</c:v>
                </c:pt>
                <c:pt idx="7">
                  <c:v>-79654.108445061764</c:v>
                </c:pt>
                <c:pt idx="8">
                  <c:v>-86851.695028028829</c:v>
                </c:pt>
                <c:pt idx="9">
                  <c:v>-93930.714526951531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B-EA4C-A76D-10DC2D977A6C}"/>
            </c:ext>
          </c:extLst>
        </c:ser>
        <c:ser>
          <c:idx val="2"/>
          <c:order val="2"/>
          <c:tx>
            <c:strRef>
              <c:f>Model!$B$115</c:f>
              <c:strCache>
                <c:ptCount val="1"/>
                <c:pt idx="0">
                  <c:v> house-hacker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Model!$C$112:$L$112</c:f>
              <c:strCache>
                <c:ptCount val="1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</c:strCache>
            </c:strRef>
          </c:cat>
          <c:val>
            <c:numRef>
              <c:f>Model!$C$115:$L$115</c:f>
              <c:numCache>
                <c:formatCode>_(* #,##0_);_(* \(#,##0\);_(* "-"??_);_(@_)</c:formatCode>
                <c:ptCount val="10"/>
                <c:pt idx="0">
                  <c:v>-27248.96376642882</c:v>
                </c:pt>
                <c:pt idx="1">
                  <c:v>-26283.837670949128</c:v>
                </c:pt>
                <c:pt idx="2">
                  <c:v>-24794.571821681559</c:v>
                </c:pt>
                <c:pt idx="3">
                  <c:v>-22942.387328175006</c:v>
                </c:pt>
                <c:pt idx="4">
                  <c:v>-20712.933863722435</c:v>
                </c:pt>
                <c:pt idx="5">
                  <c:v>-18091.219160693963</c:v>
                </c:pt>
                <c:pt idx="6">
                  <c:v>-15061.576847429604</c:v>
                </c:pt>
                <c:pt idx="7">
                  <c:v>-11607.632531421063</c:v>
                </c:pt>
                <c:pt idx="8">
                  <c:v>-7712.2680278615262</c:v>
                </c:pt>
                <c:pt idx="9">
                  <c:v>-3357.5836266509459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7-A743-9FD1-4D1C5A93B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432568"/>
        <c:axId val="-2147240760"/>
      </c:lineChart>
      <c:catAx>
        <c:axId val="-2087432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-2147240760"/>
        <c:crosses val="autoZero"/>
        <c:auto val="1"/>
        <c:lblAlgn val="ctr"/>
        <c:lblOffset val="100"/>
        <c:noMultiLvlLbl val="0"/>
      </c:catAx>
      <c:valAx>
        <c:axId val="-2147240760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-2087432568"/>
        <c:crosses val="autoZero"/>
        <c:crossBetween val="between"/>
        <c:minorUnit val="25000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Graph 3B: Net Worth Impact with Cash Savings Reinvested (30 Years)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Model!$B$113</c:f>
              <c:strCache>
                <c:ptCount val="1"/>
                <c:pt idx="0">
                  <c:v> renter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Model!$C$112:$AF$112</c:f>
              <c:strCache>
                <c:ptCount val="3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  <c:pt idx="22">
                  <c:v>year 23</c:v>
                </c:pt>
                <c:pt idx="23">
                  <c:v>year 24</c:v>
                </c:pt>
                <c:pt idx="24">
                  <c:v>year 25</c:v>
                </c:pt>
                <c:pt idx="25">
                  <c:v>year 26</c:v>
                </c:pt>
                <c:pt idx="26">
                  <c:v>year 27</c:v>
                </c:pt>
                <c:pt idx="27">
                  <c:v>year 28</c:v>
                </c:pt>
                <c:pt idx="28">
                  <c:v>year 29</c:v>
                </c:pt>
                <c:pt idx="29">
                  <c:v>year 30</c:v>
                </c:pt>
              </c:strCache>
            </c:strRef>
          </c:cat>
          <c:val>
            <c:numRef>
              <c:f>Model!$C$113:$AF$113</c:f>
              <c:numCache>
                <c:formatCode>_("$"* #,##0_);_("$"* \(#,##0\);_("$"* "-"??_);_(@_)</c:formatCode>
                <c:ptCount val="30"/>
                <c:pt idx="0">
                  <c:v>-9127.5203931584729</c:v>
                </c:pt>
                <c:pt idx="1">
                  <c:v>-18443.200278401757</c:v>
                </c:pt>
                <c:pt idx="2">
                  <c:v>-29332.518855883573</c:v>
                </c:pt>
                <c:pt idx="3">
                  <c:v>-40551.265329353642</c:v>
                </c:pt>
                <c:pt idx="4">
                  <c:v>-52109.40100167675</c:v>
                </c:pt>
                <c:pt idx="5">
                  <c:v>-64017.188083545967</c:v>
                </c:pt>
                <c:pt idx="6">
                  <c:v>-76285.198767090653</c:v>
                </c:pt>
                <c:pt idx="7">
                  <c:v>-88924.32457231087</c:v>
                </c:pt>
                <c:pt idx="8">
                  <c:v>-101945.78597450563</c:v>
                </c:pt>
                <c:pt idx="9">
                  <c:v>-115361.14232110536</c:v>
                </c:pt>
                <c:pt idx="10">
                  <c:v>-129182.30204656889</c:v>
                </c:pt>
                <c:pt idx="11">
                  <c:v>-143421.53319426303</c:v>
                </c:pt>
                <c:pt idx="12">
                  <c:v>-158091.47425450734</c:v>
                </c:pt>
                <c:pt idx="13">
                  <c:v>-173205.14532823989</c:v>
                </c:pt>
                <c:pt idx="14">
                  <c:v>-188775.95962604013</c:v>
                </c:pt>
                <c:pt idx="15">
                  <c:v>-204817.7353125347</c:v>
                </c:pt>
                <c:pt idx="16">
                  <c:v>-221344.70770650922</c:v>
                </c:pt>
                <c:pt idx="17">
                  <c:v>-238371.54184735465</c:v>
                </c:pt>
                <c:pt idx="18">
                  <c:v>-255913.34543879397</c:v>
                </c:pt>
                <c:pt idx="19">
                  <c:v>-273985.68218115717</c:v>
                </c:pt>
                <c:pt idx="20">
                  <c:v>-292604.58550380846</c:v>
                </c:pt>
                <c:pt idx="21">
                  <c:v>-311786.57270967204</c:v>
                </c:pt>
                <c:pt idx="22">
                  <c:v>-331548.65954415791</c:v>
                </c:pt>
                <c:pt idx="23">
                  <c:v>-351908.3752011524</c:v>
                </c:pt>
                <c:pt idx="24">
                  <c:v>-372883.77777911356</c:v>
                </c:pt>
                <c:pt idx="25">
                  <c:v>-394493.47020069737</c:v>
                </c:pt>
                <c:pt idx="26">
                  <c:v>-416756.61660973768</c:v>
                </c:pt>
                <c:pt idx="27">
                  <c:v>-439692.95925981214</c:v>
                </c:pt>
                <c:pt idx="28">
                  <c:v>-463322.83590904617</c:v>
                </c:pt>
                <c:pt idx="29">
                  <c:v>-487667.19773624081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B-EA4C-A76D-10DC2D977A6C}"/>
            </c:ext>
          </c:extLst>
        </c:ser>
        <c:ser>
          <c:idx val="1"/>
          <c:order val="1"/>
          <c:tx>
            <c:strRef>
              <c:f>Model!$B$114</c:f>
              <c:strCache>
                <c:ptCount val="1"/>
                <c:pt idx="0">
                  <c:v> homeowner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Model!$C$112:$AF$112</c:f>
              <c:strCache>
                <c:ptCount val="3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  <c:pt idx="22">
                  <c:v>year 23</c:v>
                </c:pt>
                <c:pt idx="23">
                  <c:v>year 24</c:v>
                </c:pt>
                <c:pt idx="24">
                  <c:v>year 25</c:v>
                </c:pt>
                <c:pt idx="25">
                  <c:v>year 26</c:v>
                </c:pt>
                <c:pt idx="26">
                  <c:v>year 27</c:v>
                </c:pt>
                <c:pt idx="27">
                  <c:v>year 28</c:v>
                </c:pt>
                <c:pt idx="28">
                  <c:v>year 29</c:v>
                </c:pt>
                <c:pt idx="29">
                  <c:v>year 30</c:v>
                </c:pt>
              </c:strCache>
            </c:strRef>
          </c:cat>
          <c:val>
            <c:numRef>
              <c:f>Model!$C$114:$AF$114</c:f>
              <c:numCache>
                <c:formatCode>_(* #,##0_);_(* \(#,##0\);_(* "-"??_);_(@_)</c:formatCode>
                <c:ptCount val="30"/>
                <c:pt idx="0">
                  <c:v>-26537.085366428822</c:v>
                </c:pt>
                <c:pt idx="1">
                  <c:v>-34375.138534949132</c:v>
                </c:pt>
                <c:pt idx="2">
                  <c:v>-42139.178704241567</c:v>
                </c:pt>
                <c:pt idx="3">
                  <c:v>-49823.989599893415</c:v>
                </c:pt>
                <c:pt idx="4">
                  <c:v>-57424.011074404683</c:v>
                </c:pt>
                <c:pt idx="5">
                  <c:v>-64933.317144928878</c:v>
                </c:pt>
                <c:pt idx="6">
                  <c:v>-72345.592650830455</c:v>
                </c:pt>
                <c:pt idx="7">
                  <c:v>-79654.108445061764</c:v>
                </c:pt>
                <c:pt idx="8">
                  <c:v>-86851.695028028829</c:v>
                </c:pt>
                <c:pt idx="9">
                  <c:v>-93930.714526951531</c:v>
                </c:pt>
                <c:pt idx="10">
                  <c:v>-100883.03091770968</c:v>
                </c:pt>
                <c:pt idx="11">
                  <c:v>-107699.97837978024</c:v>
                </c:pt>
                <c:pt idx="12">
                  <c:v>-114372.32766809041</c:v>
                </c:pt>
                <c:pt idx="13">
                  <c:v>-120890.25037841046</c:v>
                </c:pt>
                <c:pt idx="14">
                  <c:v>-127243.2809752644</c:v>
                </c:pt>
                <c:pt idx="15">
                  <c:v>-133420.2764432182</c:v>
                </c:pt>
                <c:pt idx="16">
                  <c:v>-139409.37341378524</c:v>
                </c:pt>
                <c:pt idx="17">
                  <c:v>-145197.94261103385</c:v>
                </c:pt>
                <c:pt idx="18">
                  <c:v>-150772.5404492635</c:v>
                </c:pt>
                <c:pt idx="19">
                  <c:v>-156118.85760579573</c:v>
                </c:pt>
                <c:pt idx="20">
                  <c:v>-161221.6643809666</c:v>
                </c:pt>
                <c:pt idx="21">
                  <c:v>-166064.75264577288</c:v>
                </c:pt>
                <c:pt idx="22">
                  <c:v>-170630.87416526838</c:v>
                </c:pt>
                <c:pt idx="23">
                  <c:v>-174901.67507268919</c:v>
                </c:pt>
                <c:pt idx="24">
                  <c:v>-178857.62625535572</c:v>
                </c:pt>
                <c:pt idx="25">
                  <c:v>-182477.94939861048</c:v>
                </c:pt>
                <c:pt idx="26">
                  <c:v>-185740.53841834652</c:v>
                </c:pt>
                <c:pt idx="27">
                  <c:v>-188621.87599600496</c:v>
                </c:pt>
                <c:pt idx="28">
                  <c:v>-191096.94491221738</c:v>
                </c:pt>
                <c:pt idx="29">
                  <c:v>-193139.13385646732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B-EA4C-A76D-10DC2D977A6C}"/>
            </c:ext>
          </c:extLst>
        </c:ser>
        <c:ser>
          <c:idx val="2"/>
          <c:order val="2"/>
          <c:tx>
            <c:strRef>
              <c:f>Model!$B$115</c:f>
              <c:strCache>
                <c:ptCount val="1"/>
                <c:pt idx="0">
                  <c:v> house-hacker </c:v>
                </c:pt>
              </c:strCache>
            </c:strRef>
          </c:tx>
          <c:marker>
            <c:symbol val="diamond"/>
            <c:size val="6"/>
          </c:marker>
          <c:cat>
            <c:strRef>
              <c:f>Model!$C$112:$AF$112</c:f>
              <c:strCache>
                <c:ptCount val="30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  <c:pt idx="5">
                  <c:v>year 6</c:v>
                </c:pt>
                <c:pt idx="6">
                  <c:v>year 7</c:v>
                </c:pt>
                <c:pt idx="7">
                  <c:v>year 8</c:v>
                </c:pt>
                <c:pt idx="8">
                  <c:v>year 9</c:v>
                </c:pt>
                <c:pt idx="9">
                  <c:v>year 10</c:v>
                </c:pt>
                <c:pt idx="10">
                  <c:v>year 11</c:v>
                </c:pt>
                <c:pt idx="11">
                  <c:v>year 12</c:v>
                </c:pt>
                <c:pt idx="12">
                  <c:v>year 13</c:v>
                </c:pt>
                <c:pt idx="13">
                  <c:v>year 14</c:v>
                </c:pt>
                <c:pt idx="14">
                  <c:v>year 15</c:v>
                </c:pt>
                <c:pt idx="15">
                  <c:v>year 16</c:v>
                </c:pt>
                <c:pt idx="16">
                  <c:v>year 17</c:v>
                </c:pt>
                <c:pt idx="17">
                  <c:v>year 18</c:v>
                </c:pt>
                <c:pt idx="18">
                  <c:v>year 19</c:v>
                </c:pt>
                <c:pt idx="19">
                  <c:v>year 20</c:v>
                </c:pt>
                <c:pt idx="20">
                  <c:v>year 21</c:v>
                </c:pt>
                <c:pt idx="21">
                  <c:v>year 22</c:v>
                </c:pt>
                <c:pt idx="22">
                  <c:v>year 23</c:v>
                </c:pt>
                <c:pt idx="23">
                  <c:v>year 24</c:v>
                </c:pt>
                <c:pt idx="24">
                  <c:v>year 25</c:v>
                </c:pt>
                <c:pt idx="25">
                  <c:v>year 26</c:v>
                </c:pt>
                <c:pt idx="26">
                  <c:v>year 27</c:v>
                </c:pt>
                <c:pt idx="27">
                  <c:v>year 28</c:v>
                </c:pt>
                <c:pt idx="28">
                  <c:v>year 29</c:v>
                </c:pt>
                <c:pt idx="29">
                  <c:v>year 30</c:v>
                </c:pt>
              </c:strCache>
            </c:strRef>
          </c:cat>
          <c:val>
            <c:numRef>
              <c:f>Model!$C$115:$AF$115</c:f>
              <c:numCache>
                <c:formatCode>_(* #,##0_);_(* \(#,##0\);_(* "-"??_);_(@_)</c:formatCode>
                <c:ptCount val="30"/>
                <c:pt idx="0">
                  <c:v>-27248.96376642882</c:v>
                </c:pt>
                <c:pt idx="1">
                  <c:v>-26283.837670949128</c:v>
                </c:pt>
                <c:pt idx="2">
                  <c:v>-24794.571821681559</c:v>
                </c:pt>
                <c:pt idx="3">
                  <c:v>-22942.387328175006</c:v>
                </c:pt>
                <c:pt idx="4">
                  <c:v>-20712.933863722435</c:v>
                </c:pt>
                <c:pt idx="5">
                  <c:v>-18091.219160693963</c:v>
                </c:pt>
                <c:pt idx="6">
                  <c:v>-15061.576847429604</c:v>
                </c:pt>
                <c:pt idx="7">
                  <c:v>-11607.632531421063</c:v>
                </c:pt>
                <c:pt idx="8">
                  <c:v>-7712.2680278615262</c:v>
                </c:pt>
                <c:pt idx="9">
                  <c:v>-3357.5836266509459</c:v>
                </c:pt>
                <c:pt idx="10">
                  <c:v>1475.1417154094834</c:v>
                </c:pt>
                <c:pt idx="11">
                  <c:v>6805.4923772372022</c:v>
                </c:pt>
                <c:pt idx="12">
                  <c:v>12653.960398050527</c:v>
                </c:pt>
                <c:pt idx="13">
                  <c:v>19041.9922586385</c:v>
                </c:pt>
                <c:pt idx="14">
                  <c:v>25992.038262078942</c:v>
                </c:pt>
                <c:pt idx="15">
                  <c:v>33527.604665187268</c:v>
                </c:pt>
                <c:pt idx="16">
                  <c:v>41673.308721016525</c:v>
                </c:pt>
                <c:pt idx="17">
                  <c:v>50454.936802315606</c:v>
                </c:pt>
                <c:pt idx="18">
                  <c:v>59899.505786019501</c:v>
                </c:pt>
                <c:pt idx="19">
                  <c:v>70035.327889628708</c:v>
                </c:pt>
                <c:pt idx="20">
                  <c:v>80892.079161774294</c:v>
                </c:pt>
                <c:pt idx="21">
                  <c:v>92500.871841396816</c:v>
                </c:pt>
                <c:pt idx="22">
                  <c:v>104894.33081283697</c:v>
                </c:pt>
                <c:pt idx="23">
                  <c:v>118106.67439778686</c:v>
                </c:pt>
                <c:pt idx="24">
                  <c:v>132173.79973953287</c:v>
                </c:pt>
                <c:pt idx="25">
                  <c:v>147133.37305028125</c:v>
                </c:pt>
                <c:pt idx="26">
                  <c:v>163024.92500865331</c:v>
                </c:pt>
                <c:pt idx="27">
                  <c:v>179889.9516117262</c:v>
                </c:pt>
                <c:pt idx="28">
                  <c:v>197772.02080433138</c:v>
                </c:pt>
                <c:pt idx="29">
                  <c:v>216716.88522778312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7-A743-9FD1-4D1C5A93B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7432568"/>
        <c:axId val="-2147240760"/>
      </c:lineChart>
      <c:catAx>
        <c:axId val="-2087432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-2147240760"/>
        <c:crosses val="autoZero"/>
        <c:auto val="1"/>
        <c:lblAlgn val="ctr"/>
        <c:lblOffset val="100"/>
        <c:noMultiLvlLbl val="0"/>
      </c:catAx>
      <c:valAx>
        <c:axId val="-2147240760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-2087432568"/>
        <c:crosses val="autoZero"/>
        <c:crossBetween val="between"/>
        <c:minorUnit val="25000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61</xdr:row>
      <xdr:rowOff>12700</xdr:rowOff>
    </xdr:from>
    <xdr:to>
      <xdr:col>8</xdr:col>
      <xdr:colOff>190500</xdr:colOff>
      <xdr:row>77</xdr:row>
      <xdr:rowOff>139700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61</xdr:row>
      <xdr:rowOff>0</xdr:rowOff>
    </xdr:from>
    <xdr:to>
      <xdr:col>18</xdr:col>
      <xdr:colOff>635000</xdr:colOff>
      <xdr:row>77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685800</xdr:colOff>
      <xdr:row>78</xdr:row>
      <xdr:rowOff>95250</xdr:rowOff>
    </xdr:from>
    <xdr:to>
      <xdr:col>8</xdr:col>
      <xdr:colOff>76200</xdr:colOff>
      <xdr:row>97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317500</xdr:colOff>
      <xdr:row>78</xdr:row>
      <xdr:rowOff>88900</xdr:rowOff>
    </xdr:from>
    <xdr:to>
      <xdr:col>18</xdr:col>
      <xdr:colOff>673100</xdr:colOff>
      <xdr:row>97</xdr:row>
      <xdr:rowOff>88900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69850</xdr:rowOff>
    </xdr:from>
    <xdr:to>
      <xdr:col>8</xdr:col>
      <xdr:colOff>50800</xdr:colOff>
      <xdr:row>124</xdr:row>
      <xdr:rowOff>25400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323850</xdr:colOff>
      <xdr:row>98</xdr:row>
      <xdr:rowOff>69850</xdr:rowOff>
    </xdr:from>
    <xdr:to>
      <xdr:col>18</xdr:col>
      <xdr:colOff>723900</xdr:colOff>
      <xdr:row>124</xdr:row>
      <xdr:rowOff>38100</xdr:rowOff>
    </xdr:to>
    <xdr:graphicFrame macro="">
      <xdr:nvGraphicFramePr>
        <xdr:cNvPr id="12" name="Chart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</sheetPr>
  <dimension ref="B3:AF63"/>
  <sheetViews>
    <sheetView showGridLines="0" tabSelected="1" showRuler="0" zoomScale="82" zoomScaleNormal="82" workbookViewId="0">
      <selection activeCell="N51" sqref="N51"/>
    </sheetView>
  </sheetViews>
  <sheetFormatPr baseColWidth="10" defaultRowHeight="16" x14ac:dyDescent="0.2"/>
  <cols>
    <col min="1" max="1" width="5.1640625" style="2" customWidth="1"/>
    <col min="2" max="2" width="42.6640625" style="2" customWidth="1"/>
    <col min="3" max="3" width="17" style="2" customWidth="1"/>
    <col min="4" max="4" width="7.1640625" style="2" customWidth="1"/>
    <col min="5" max="5" width="25.1640625" style="2" customWidth="1"/>
    <col min="6" max="6" width="1.6640625" style="2" customWidth="1"/>
    <col min="7" max="8" width="13.33203125" style="2" customWidth="1"/>
    <col min="9" max="9" width="12.6640625" style="2" bestFit="1" customWidth="1"/>
    <col min="10" max="10" width="10.83203125" style="2"/>
    <col min="11" max="11" width="20.83203125" style="2" customWidth="1"/>
    <col min="12" max="13" width="10.83203125" style="2"/>
    <col min="14" max="14" width="12.83203125" style="2" customWidth="1"/>
    <col min="15" max="15" width="13.6640625" style="2" customWidth="1"/>
    <col min="16" max="22" width="10.83203125" style="2"/>
    <col min="23" max="23" width="32.83203125" style="2" customWidth="1"/>
    <col min="24" max="16384" width="10.83203125" style="2"/>
  </cols>
  <sheetData>
    <row r="3" spans="2:15" ht="30" customHeight="1" x14ac:dyDescent="0.35">
      <c r="B3" s="1" t="s">
        <v>1301</v>
      </c>
    </row>
    <row r="4" spans="2:15" ht="8" customHeight="1" x14ac:dyDescent="0.35">
      <c r="B4" s="1"/>
    </row>
    <row r="5" spans="2:15" ht="23" customHeight="1" x14ac:dyDescent="0.25">
      <c r="B5" s="71" t="s">
        <v>1300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5" ht="20" customHeight="1" x14ac:dyDescent="0.2">
      <c r="B6" s="65" t="s">
        <v>111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6"/>
    </row>
    <row r="7" spans="2:15" ht="15" customHeight="1" x14ac:dyDescent="0.2">
      <c r="B7" s="67" t="s">
        <v>1304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68"/>
    </row>
    <row r="8" spans="2:15" x14ac:dyDescent="0.2">
      <c r="B8" s="67" t="s">
        <v>104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68"/>
    </row>
    <row r="9" spans="2:15" x14ac:dyDescent="0.2">
      <c r="B9" s="67" t="s">
        <v>102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68"/>
    </row>
    <row r="10" spans="2:15" x14ac:dyDescent="0.2">
      <c r="B10" s="67" t="s">
        <v>112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68"/>
    </row>
    <row r="11" spans="2:15" x14ac:dyDescent="0.2">
      <c r="B11" s="67" t="s">
        <v>113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68"/>
    </row>
    <row r="12" spans="2:15" x14ac:dyDescent="0.2">
      <c r="B12" s="69" t="s">
        <v>105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70"/>
    </row>
    <row r="13" spans="2:15" x14ac:dyDescent="0.2">
      <c r="B13" s="6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ht="20" x14ac:dyDescent="0.25">
      <c r="B14" s="71" t="s">
        <v>1306</v>
      </c>
      <c r="C14" s="3"/>
      <c r="D14" s="3"/>
      <c r="E14" s="82" t="s">
        <v>1308</v>
      </c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x14ac:dyDescent="0.2">
      <c r="B15" s="124" t="s">
        <v>1307</v>
      </c>
      <c r="C15" s="125"/>
      <c r="D15" s="126"/>
      <c r="E15" s="75" t="s">
        <v>214</v>
      </c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x14ac:dyDescent="0.2">
      <c r="B16" s="102" t="s">
        <v>1302</v>
      </c>
      <c r="C16" s="3"/>
      <c r="D16" s="22"/>
      <c r="E16" s="6">
        <f>VLOOKUP(E$15, 'April Housing Market Data'!A:F, 3, FALSE)</f>
        <v>151632</v>
      </c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23" x14ac:dyDescent="0.2">
      <c r="B17" s="102" t="s">
        <v>1303</v>
      </c>
      <c r="C17" s="3"/>
      <c r="D17" s="22"/>
      <c r="E17" s="6">
        <f>VLOOKUP(E$15, 'April Housing Market Data'!A:F, 4, FALSE)</f>
        <v>850</v>
      </c>
      <c r="F17" s="3"/>
      <c r="G17" s="3"/>
      <c r="H17" s="3"/>
      <c r="I17" s="3"/>
      <c r="K17" s="3"/>
      <c r="L17" s="3"/>
      <c r="M17" s="3"/>
      <c r="N17" s="3"/>
      <c r="O17" s="3"/>
    </row>
    <row r="18" spans="2:23" x14ac:dyDescent="0.2">
      <c r="B18" s="112" t="s">
        <v>1305</v>
      </c>
      <c r="C18" s="54"/>
      <c r="D18" s="70"/>
      <c r="E18" s="6">
        <f>VLOOKUP(E$15, 'April Housing Market Data'!A:F, 6, FALSE)</f>
        <v>1142.5999999999999</v>
      </c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23" ht="24" customHeight="1" x14ac:dyDescent="0.2"/>
    <row r="20" spans="2:23" x14ac:dyDescent="0.2">
      <c r="B20" s="113" t="s">
        <v>78</v>
      </c>
      <c r="C20" s="114"/>
      <c r="D20" s="115"/>
      <c r="E20" s="116" t="s">
        <v>77</v>
      </c>
      <c r="F20" s="116"/>
      <c r="G20" s="116" t="s">
        <v>0</v>
      </c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8"/>
    </row>
    <row r="21" spans="2:23" x14ac:dyDescent="0.2">
      <c r="B21" s="100" t="s">
        <v>82</v>
      </c>
      <c r="C21" s="72">
        <f>E17</f>
        <v>850</v>
      </c>
      <c r="D21" s="19">
        <f>C21*12</f>
        <v>10200</v>
      </c>
      <c r="E21" s="83"/>
      <c r="F21" s="83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22"/>
    </row>
    <row r="22" spans="2:23" x14ac:dyDescent="0.2">
      <c r="B22" s="101" t="s">
        <v>1422</v>
      </c>
      <c r="C22" s="77">
        <v>0.03</v>
      </c>
      <c r="D22" s="19"/>
      <c r="E22" s="83"/>
      <c r="F22" s="83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22"/>
    </row>
    <row r="23" spans="2:23" x14ac:dyDescent="0.2">
      <c r="B23" s="101" t="s">
        <v>79</v>
      </c>
      <c r="C23" s="77">
        <v>3.4000000000000002E-2</v>
      </c>
      <c r="D23" s="20"/>
      <c r="E23" s="5">
        <v>3.4000000000000002E-2</v>
      </c>
      <c r="F23" s="38"/>
      <c r="G23" s="17" t="s">
        <v>88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25"/>
    </row>
    <row r="24" spans="2:23" x14ac:dyDescent="0.2">
      <c r="B24" s="101" t="s">
        <v>83</v>
      </c>
      <c r="C24" s="6">
        <f>C31*C32</f>
        <v>30326.400000000001</v>
      </c>
      <c r="D24" s="21"/>
      <c r="E24" s="7"/>
      <c r="F24" s="37"/>
      <c r="G24" s="18" t="s">
        <v>103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25"/>
    </row>
    <row r="25" spans="2:23" x14ac:dyDescent="0.2">
      <c r="B25" s="102" t="s">
        <v>80</v>
      </c>
      <c r="C25" s="76">
        <v>300</v>
      </c>
      <c r="D25" s="20">
        <f>C32/(C21*12)</f>
        <v>14.865882352941176</v>
      </c>
      <c r="E25" s="8">
        <v>300</v>
      </c>
      <c r="F25" s="36"/>
      <c r="G25" s="16" t="s">
        <v>84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22"/>
    </row>
    <row r="26" spans="2:23" x14ac:dyDescent="0.2">
      <c r="B26" s="101" t="s">
        <v>85</v>
      </c>
      <c r="C26" s="77">
        <v>0.03</v>
      </c>
      <c r="D26" s="20"/>
      <c r="E26" s="9">
        <v>0.03</v>
      </c>
      <c r="F26" s="35"/>
      <c r="G26" s="17" t="s">
        <v>87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25"/>
    </row>
    <row r="27" spans="2:23" x14ac:dyDescent="0.2">
      <c r="B27" s="101" t="s">
        <v>81</v>
      </c>
      <c r="C27" s="77">
        <v>6.5000000000000002E-2</v>
      </c>
      <c r="D27" s="20"/>
      <c r="E27" s="9">
        <v>7.4999999999999997E-2</v>
      </c>
      <c r="F27" s="35"/>
      <c r="G27" s="17" t="s">
        <v>86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25"/>
    </row>
    <row r="28" spans="2:23" ht="24" hidden="1" customHeight="1" x14ac:dyDescent="0.2">
      <c r="B28" s="67"/>
      <c r="C28" s="103">
        <f>C26*C32</f>
        <v>4548.96</v>
      </c>
      <c r="D28" s="81"/>
      <c r="E28" s="11"/>
      <c r="F28" s="3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68"/>
    </row>
    <row r="29" spans="2:23" ht="24" customHeight="1" x14ac:dyDescent="0.2">
      <c r="B29" s="67"/>
      <c r="C29" s="103"/>
      <c r="D29" s="81"/>
      <c r="E29" s="11"/>
      <c r="F29" s="1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68"/>
    </row>
    <row r="30" spans="2:23" x14ac:dyDescent="0.2">
      <c r="B30" s="104" t="s">
        <v>99</v>
      </c>
      <c r="C30" s="3"/>
      <c r="D30" s="81"/>
      <c r="E30" s="11"/>
      <c r="F30" s="11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68"/>
    </row>
    <row r="31" spans="2:23" s="10" customFormat="1" x14ac:dyDescent="0.2">
      <c r="B31" s="105" t="s">
        <v>94</v>
      </c>
      <c r="C31" s="73">
        <v>0.2</v>
      </c>
      <c r="D31" s="28"/>
      <c r="E31" s="29"/>
      <c r="F31" s="29"/>
      <c r="G31" s="23" t="s">
        <v>89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4"/>
    </row>
    <row r="32" spans="2:23" s="10" customFormat="1" x14ac:dyDescent="0.2">
      <c r="B32" s="106" t="s">
        <v>91</v>
      </c>
      <c r="C32" s="72">
        <f>E16</f>
        <v>151632</v>
      </c>
      <c r="D32" s="28"/>
      <c r="E32" s="29"/>
      <c r="F32" s="29"/>
      <c r="G32" s="23" t="s">
        <v>114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/>
    </row>
    <row r="33" spans="2:23" x14ac:dyDescent="0.2">
      <c r="B33" s="106" t="s">
        <v>90</v>
      </c>
      <c r="C33" s="80">
        <f>C32-C24</f>
        <v>121305.60000000001</v>
      </c>
      <c r="D33" s="21"/>
      <c r="E33" s="30"/>
      <c r="F33" s="30"/>
      <c r="G33" s="18" t="s">
        <v>92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25"/>
    </row>
    <row r="34" spans="2:23" x14ac:dyDescent="0.2">
      <c r="B34" s="106" t="s">
        <v>95</v>
      </c>
      <c r="C34" s="73">
        <v>0.06</v>
      </c>
      <c r="D34" s="21"/>
      <c r="E34" s="31"/>
      <c r="F34" s="31"/>
      <c r="G34" s="17" t="s">
        <v>93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25"/>
    </row>
    <row r="35" spans="2:23" x14ac:dyDescent="0.2">
      <c r="B35" s="106" t="s">
        <v>1424</v>
      </c>
      <c r="C35" s="72">
        <f>E18</f>
        <v>1142.5999999999999</v>
      </c>
      <c r="D35" s="27">
        <f>C35*C32/12</f>
        <v>14437893.6</v>
      </c>
      <c r="E35" s="32"/>
      <c r="F35" s="31"/>
      <c r="G35" s="17" t="s">
        <v>1425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25"/>
    </row>
    <row r="36" spans="2:23" x14ac:dyDescent="0.2">
      <c r="B36" s="106" t="s">
        <v>96</v>
      </c>
      <c r="C36" s="74">
        <v>5.0000000000000001E-3</v>
      </c>
      <c r="D36" s="26">
        <f>C36*C32/12</f>
        <v>63.18</v>
      </c>
      <c r="E36" s="14">
        <v>5.0000000000000001E-3</v>
      </c>
      <c r="F36" s="33"/>
      <c r="G36" s="17" t="s">
        <v>98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25"/>
    </row>
    <row r="37" spans="2:23" x14ac:dyDescent="0.2">
      <c r="B37" s="106" t="s">
        <v>97</v>
      </c>
      <c r="C37" s="78">
        <v>0</v>
      </c>
      <c r="D37" s="26">
        <f>C37*C33/12</f>
        <v>0</v>
      </c>
      <c r="E37" s="155" t="s">
        <v>1445</v>
      </c>
      <c r="F37" s="33"/>
      <c r="G37" s="17" t="s">
        <v>100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25"/>
    </row>
    <row r="38" spans="2:23" x14ac:dyDescent="0.2">
      <c r="B38" s="67"/>
      <c r="C38" s="3"/>
      <c r="D38" s="81"/>
      <c r="E38" s="11"/>
      <c r="F38" s="3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68"/>
    </row>
    <row r="39" spans="2:23" x14ac:dyDescent="0.2">
      <c r="B39" s="104" t="s">
        <v>106</v>
      </c>
      <c r="C39" s="3"/>
      <c r="D39" s="81"/>
      <c r="E39" s="11"/>
      <c r="F39" s="31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68"/>
    </row>
    <row r="40" spans="2:23" x14ac:dyDescent="0.2">
      <c r="B40" s="106" t="s">
        <v>1437</v>
      </c>
      <c r="C40" s="127">
        <f>E17</f>
        <v>850</v>
      </c>
      <c r="D40" s="26"/>
      <c r="E40" s="32"/>
      <c r="F40" s="31"/>
      <c r="G40" s="11" t="s">
        <v>1428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68"/>
    </row>
    <row r="41" spans="2:23" x14ac:dyDescent="0.2">
      <c r="B41" s="102" t="s">
        <v>109</v>
      </c>
      <c r="C41" s="76">
        <v>150</v>
      </c>
      <c r="D41" s="20"/>
      <c r="E41" s="8">
        <v>100</v>
      </c>
      <c r="F41" s="31"/>
      <c r="G41" s="3" t="s">
        <v>107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68"/>
    </row>
    <row r="42" spans="2:23" x14ac:dyDescent="0.2">
      <c r="B42" s="67"/>
      <c r="C42" s="13"/>
      <c r="D42" s="3"/>
      <c r="E42" s="13"/>
      <c r="F42" s="31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68"/>
    </row>
    <row r="43" spans="2:23" x14ac:dyDescent="0.2">
      <c r="B43" s="104" t="s">
        <v>1426</v>
      </c>
      <c r="C43" s="3"/>
      <c r="D43" s="81"/>
      <c r="E43" s="11"/>
      <c r="F43" s="1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68"/>
    </row>
    <row r="44" spans="2:23" x14ac:dyDescent="0.2">
      <c r="B44" s="107" t="s">
        <v>101</v>
      </c>
      <c r="C44" s="79">
        <v>0.04</v>
      </c>
      <c r="D44" s="108"/>
      <c r="E44" s="15">
        <v>0.1</v>
      </c>
      <c r="F44" s="109"/>
      <c r="G44" s="110" t="s">
        <v>1427</v>
      </c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1"/>
    </row>
    <row r="45" spans="2:23" s="10" customFormat="1" x14ac:dyDescent="0.2">
      <c r="B45" s="11"/>
      <c r="C45" s="13"/>
      <c r="D45" s="99"/>
      <c r="E45" s="13"/>
      <c r="F45" s="13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2:23" s="10" customFormat="1" hidden="1" x14ac:dyDescent="0.2">
      <c r="B46" s="11" t="s">
        <v>59</v>
      </c>
      <c r="C46" s="12">
        <f>NPV(C44,Model!C39:L39)</f>
        <v>-79227.980201869505</v>
      </c>
      <c r="E46" s="13"/>
      <c r="F46" s="13"/>
    </row>
    <row r="47" spans="2:23" s="10" customFormat="1" hidden="1" x14ac:dyDescent="0.2">
      <c r="B47" s="11" t="s">
        <v>60</v>
      </c>
      <c r="C47" s="12">
        <f>NPV(C44,Model!C6:L6)</f>
        <v>-96758.419576792032</v>
      </c>
      <c r="E47" s="13"/>
      <c r="F47" s="13"/>
    </row>
    <row r="48" spans="2:23" s="10" customFormat="1" hidden="1" x14ac:dyDescent="0.2">
      <c r="B48" s="11" t="s">
        <v>61</v>
      </c>
      <c r="C48" s="12">
        <f>NPV(C44,Model!C39:AF39)</f>
        <v>-127723.62201046423</v>
      </c>
      <c r="E48" s="13"/>
      <c r="F48" s="13"/>
    </row>
    <row r="49" spans="2:32" s="10" customFormat="1" hidden="1" x14ac:dyDescent="0.2">
      <c r="B49" s="11" t="s">
        <v>62</v>
      </c>
      <c r="C49" s="12">
        <f>NPV(C44,Model!C6:AF6)</f>
        <v>-264362.1292648135</v>
      </c>
      <c r="E49" s="13"/>
      <c r="F49" s="13"/>
    </row>
    <row r="50" spans="2:32" s="10" customFormat="1" ht="20" x14ac:dyDescent="0.25">
      <c r="B50" s="71" t="s">
        <v>1321</v>
      </c>
      <c r="C50" s="12"/>
      <c r="E50" s="13"/>
      <c r="F50" s="13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</row>
    <row r="51" spans="2:32" s="10" customFormat="1" x14ac:dyDescent="0.2">
      <c r="B51" s="119" t="s">
        <v>1320</v>
      </c>
      <c r="C51" s="120" t="s">
        <v>1313</v>
      </c>
      <c r="D51" s="121"/>
      <c r="E51" s="122" t="s">
        <v>1316</v>
      </c>
      <c r="F51" s="122"/>
      <c r="G51" s="121" t="s">
        <v>1317</v>
      </c>
      <c r="H51" s="121"/>
      <c r="I51" s="121" t="s">
        <v>1318</v>
      </c>
      <c r="J51" s="121"/>
      <c r="K51" s="123" t="s">
        <v>1319</v>
      </c>
    </row>
    <row r="52" spans="2:32" s="10" customFormat="1" x14ac:dyDescent="0.2">
      <c r="B52" s="85" t="s">
        <v>1324</v>
      </c>
      <c r="C52" s="84">
        <f>IF(MIN(Model!C84:AF84) = 0, 30, MIN(Model!C84:AF84))</f>
        <v>2</v>
      </c>
      <c r="D52" s="84"/>
      <c r="E52" s="90">
        <f>Model!E82</f>
        <v>5433.8836993636351</v>
      </c>
      <c r="F52" s="90">
        <f>Model!F91</f>
        <v>20128.677114906593</v>
      </c>
      <c r="G52" s="90">
        <f>Model!G82</f>
        <v>6231.8660938710582</v>
      </c>
      <c r="H52" s="90"/>
      <c r="I52" s="90">
        <f>Model!L82</f>
        <v>8425.1764451953477</v>
      </c>
      <c r="J52" s="90"/>
      <c r="K52" s="91">
        <f>Model!AF82</f>
        <v>20816.123931647013</v>
      </c>
    </row>
    <row r="53" spans="2:32" s="10" customFormat="1" x14ac:dyDescent="0.2">
      <c r="B53" s="86" t="s">
        <v>110</v>
      </c>
      <c r="C53" s="23">
        <f>MIN(Model!C93:AF93)</f>
        <v>3</v>
      </c>
      <c r="D53" s="23"/>
      <c r="E53" s="92">
        <f>Model!E91</f>
        <v>7177.39589575844</v>
      </c>
      <c r="F53" s="92">
        <f>Model!F92</f>
        <v>25999.48145280001</v>
      </c>
      <c r="G53" s="92">
        <f>Model!G91</f>
        <v>33775.870866050522</v>
      </c>
      <c r="H53" s="92"/>
      <c r="I53" s="92">
        <f>Model!L91</f>
        <v>113323.27390979718</v>
      </c>
      <c r="J53" s="92"/>
      <c r="K53" s="93">
        <f>Model!AF91</f>
        <v>691453.01929429895</v>
      </c>
    </row>
    <row r="54" spans="2:32" s="10" customFormat="1" x14ac:dyDescent="0.2">
      <c r="B54" s="86" t="s">
        <v>1323</v>
      </c>
      <c r="C54" s="23">
        <f>MIN(Model!C118:AF118)</f>
        <v>3</v>
      </c>
      <c r="D54" s="23"/>
      <c r="E54" s="92">
        <f>Model!E116</f>
        <v>4537.947034202014</v>
      </c>
      <c r="F54" s="92">
        <f>Model!F93</f>
        <v>4</v>
      </c>
      <c r="G54" s="92">
        <f>Model!G116</f>
        <v>31396.467137954314</v>
      </c>
      <c r="H54" s="92"/>
      <c r="I54" s="92">
        <f>Model!L116</f>
        <v>112003.55869445442</v>
      </c>
      <c r="J54" s="92"/>
      <c r="K54" s="93">
        <f>Model!AF116</f>
        <v>704384.08296402392</v>
      </c>
    </row>
    <row r="55" spans="2:32" s="10" customFormat="1" x14ac:dyDescent="0.2">
      <c r="B55" s="87"/>
      <c r="C55" s="12"/>
      <c r="D55" s="11"/>
      <c r="E55" s="13"/>
      <c r="F55" s="13"/>
      <c r="G55" s="11"/>
      <c r="H55" s="11"/>
      <c r="I55" s="11"/>
      <c r="J55" s="11"/>
      <c r="K55" s="88"/>
    </row>
    <row r="56" spans="2:32" s="10" customFormat="1" x14ac:dyDescent="0.2">
      <c r="B56" s="119" t="s">
        <v>1315</v>
      </c>
      <c r="C56" s="120" t="s">
        <v>1313</v>
      </c>
      <c r="D56" s="121"/>
      <c r="E56" s="122" t="s">
        <v>1316</v>
      </c>
      <c r="F56" s="122"/>
      <c r="G56" s="121" t="s">
        <v>1317</v>
      </c>
      <c r="H56" s="121"/>
      <c r="I56" s="121" t="s">
        <v>1318</v>
      </c>
      <c r="J56" s="121"/>
      <c r="K56" s="123" t="s">
        <v>1319</v>
      </c>
    </row>
    <row r="57" spans="2:32" s="10" customFormat="1" x14ac:dyDescent="0.2">
      <c r="B57" s="85" t="s">
        <v>1324</v>
      </c>
      <c r="C57" s="94">
        <f>MIN(Model!C85:AF85)</f>
        <v>2</v>
      </c>
      <c r="D57" s="94"/>
      <c r="E57" s="95">
        <f>Model!E83</f>
        <v>8896.6991999999991</v>
      </c>
      <c r="F57" s="95">
        <f>Model!F97</f>
        <v>0</v>
      </c>
      <c r="G57" s="95">
        <f>Model!G83</f>
        <v>9422.6196677952012</v>
      </c>
      <c r="H57" s="95"/>
      <c r="I57" s="95">
        <f>Model!L83</f>
        <v>10876.721287492355</v>
      </c>
      <c r="J57" s="95"/>
      <c r="K57" s="96">
        <f>Model!AF83</f>
        <v>19290.526699218808</v>
      </c>
    </row>
    <row r="58" spans="2:32" s="10" customFormat="1" x14ac:dyDescent="0.2">
      <c r="B58" s="86" t="s">
        <v>110</v>
      </c>
      <c r="C58" s="23">
        <f>MIN(Model!C94:AF94)</f>
        <v>2</v>
      </c>
      <c r="D58" s="23"/>
      <c r="E58" s="92">
        <f>Model!E92</f>
        <v>16843.579200000007</v>
      </c>
      <c r="F58" s="92">
        <f>Model!F98</f>
        <v>3328.4008376274051</v>
      </c>
      <c r="G58" s="92">
        <f>Model!G92</f>
        <v>35422.101120595209</v>
      </c>
      <c r="H58" s="92"/>
      <c r="I58" s="92">
        <f>Model!L92</f>
        <v>86814.472390437208</v>
      </c>
      <c r="J58" s="92"/>
      <c r="K58" s="93">
        <f>Model!AF92</f>
        <v>384764.83574014704</v>
      </c>
    </row>
    <row r="59" spans="2:32" s="10" customFormat="1" x14ac:dyDescent="0.2">
      <c r="B59" s="128" t="s">
        <v>1323</v>
      </c>
      <c r="C59" s="89">
        <f>MIN(Model!C119:AF119)</f>
        <v>2</v>
      </c>
      <c r="D59" s="89"/>
      <c r="E59" s="97">
        <f>Model!E117</f>
        <v>17344.606882560009</v>
      </c>
      <c r="F59" s="97">
        <f>Model!F99</f>
        <v>0</v>
      </c>
      <c r="G59" s="97">
        <f>Model!G117</f>
        <v>36711.077210682248</v>
      </c>
      <c r="H59" s="97"/>
      <c r="I59" s="97">
        <f>Model!L117</f>
        <v>90573.130900300588</v>
      </c>
      <c r="J59" s="97"/>
      <c r="K59" s="98">
        <f>Model!AF117</f>
        <v>409856.01908425044</v>
      </c>
    </row>
    <row r="60" spans="2:32" s="10" customFormat="1" x14ac:dyDescent="0.2">
      <c r="B60" s="11"/>
      <c r="C60" s="12"/>
      <c r="E60" s="13"/>
      <c r="F60" s="13"/>
    </row>
    <row r="61" spans="2:32" ht="20" x14ac:dyDescent="0.25">
      <c r="B61" s="71" t="s">
        <v>1322</v>
      </c>
      <c r="C61" s="13"/>
      <c r="E61" s="13"/>
      <c r="F61" s="13"/>
    </row>
    <row r="63" spans="2:32" ht="81" customHeight="1" x14ac:dyDescent="0.2"/>
  </sheetData>
  <sheetProtection selectLockedCells="1"/>
  <pageMargins left="0.75" right="0.75" top="1" bottom="1" header="0.5" footer="0.5"/>
  <pageSetup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36D0A0-9419-B348-A72B-2B6D8243B676}">
          <x14:formula1>
            <xm:f>'April Housing Market Data'!$A:$A</xm:f>
          </x14:formula1>
          <xm:sqref>E15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MX127"/>
  <sheetViews>
    <sheetView showGridLines="0" showRuler="0" topLeftCell="A48" workbookViewId="0">
      <selection activeCell="B87" sqref="B87"/>
    </sheetView>
  </sheetViews>
  <sheetFormatPr baseColWidth="10" defaultRowHeight="16" outlineLevelRow="1" x14ac:dyDescent="0.2"/>
  <cols>
    <col min="1" max="1" width="2.6640625" style="2" customWidth="1"/>
    <col min="2" max="2" width="63.83203125" style="2" customWidth="1"/>
    <col min="3" max="3" width="14" style="2" customWidth="1"/>
    <col min="4" max="24" width="14" style="2" bestFit="1" customWidth="1"/>
    <col min="25" max="32" width="14.6640625" style="2" bestFit="1" customWidth="1"/>
    <col min="33" max="289" width="14" style="2" bestFit="1" customWidth="1"/>
    <col min="290" max="362" width="12.83203125" style="2" bestFit="1" customWidth="1"/>
    <col min="363" max="16384" width="10.83203125" style="2"/>
  </cols>
  <sheetData>
    <row r="1" spans="1:33" x14ac:dyDescent="0.2"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</row>
    <row r="2" spans="1:33" s="39" customFormat="1" x14ac:dyDescent="0.2">
      <c r="A2" s="39" t="s">
        <v>14</v>
      </c>
    </row>
    <row r="3" spans="1:33" x14ac:dyDescent="0.2">
      <c r="C3" s="40" t="s">
        <v>19</v>
      </c>
      <c r="D3" s="40" t="s">
        <v>20</v>
      </c>
      <c r="E3" s="40" t="s">
        <v>21</v>
      </c>
      <c r="F3" s="40" t="s">
        <v>22</v>
      </c>
      <c r="G3" s="40" t="s">
        <v>23</v>
      </c>
      <c r="H3" s="40" t="s">
        <v>24</v>
      </c>
      <c r="I3" s="40" t="s">
        <v>25</v>
      </c>
      <c r="J3" s="40" t="s">
        <v>26</v>
      </c>
      <c r="K3" s="40" t="s">
        <v>27</v>
      </c>
      <c r="L3" s="40" t="s">
        <v>28</v>
      </c>
      <c r="M3" s="40" t="s">
        <v>29</v>
      </c>
      <c r="N3" s="40" t="s">
        <v>30</v>
      </c>
      <c r="O3" s="40" t="s">
        <v>31</v>
      </c>
      <c r="P3" s="40" t="s">
        <v>32</v>
      </c>
      <c r="Q3" s="40" t="s">
        <v>33</v>
      </c>
      <c r="R3" s="40" t="s">
        <v>34</v>
      </c>
      <c r="S3" s="40" t="s">
        <v>35</v>
      </c>
      <c r="T3" s="40" t="s">
        <v>36</v>
      </c>
      <c r="U3" s="40" t="s">
        <v>37</v>
      </c>
      <c r="V3" s="40" t="s">
        <v>38</v>
      </c>
      <c r="W3" s="40" t="s">
        <v>39</v>
      </c>
      <c r="X3" s="40" t="s">
        <v>40</v>
      </c>
      <c r="Y3" s="40" t="s">
        <v>41</v>
      </c>
      <c r="Z3" s="40" t="s">
        <v>42</v>
      </c>
      <c r="AA3" s="40" t="s">
        <v>43</v>
      </c>
      <c r="AB3" s="40" t="s">
        <v>44</v>
      </c>
      <c r="AC3" s="40" t="s">
        <v>45</v>
      </c>
      <c r="AD3" s="40" t="s">
        <v>46</v>
      </c>
      <c r="AE3" s="40" t="s">
        <v>47</v>
      </c>
      <c r="AF3" s="40" t="s">
        <v>48</v>
      </c>
      <c r="AG3" s="40"/>
    </row>
    <row r="4" spans="1:33" x14ac:dyDescent="0.2">
      <c r="B4" s="2" t="s">
        <v>54</v>
      </c>
      <c r="C4" s="41">
        <f>Inputs!C24</f>
        <v>30326.400000000001</v>
      </c>
      <c r="D4" s="41">
        <f>C8</f>
        <v>-10506</v>
      </c>
      <c r="E4" s="41">
        <f t="shared" ref="E4:AF4" si="0">D8</f>
        <v>-21327.18</v>
      </c>
      <c r="F4" s="41">
        <f t="shared" si="0"/>
        <v>-32472.9954</v>
      </c>
      <c r="G4" s="41">
        <f t="shared" si="0"/>
        <v>-43953.185261999999</v>
      </c>
      <c r="H4" s="41">
        <f t="shared" si="0"/>
        <v>-55777.780819859996</v>
      </c>
      <c r="I4" s="41">
        <f t="shared" si="0"/>
        <v>-67957.114244455792</v>
      </c>
      <c r="J4" s="41">
        <f t="shared" si="0"/>
        <v>-80501.827671789462</v>
      </c>
      <c r="K4" s="41">
        <f t="shared" si="0"/>
        <v>-93422.882501943153</v>
      </c>
      <c r="L4" s="41">
        <f t="shared" si="0"/>
        <v>-106731.56897700146</v>
      </c>
      <c r="M4" s="41">
        <f t="shared" si="0"/>
        <v>-120439.5160463115</v>
      </c>
      <c r="N4" s="41">
        <f t="shared" si="0"/>
        <v>-134558.70152770085</v>
      </c>
      <c r="O4" s="41">
        <f t="shared" si="0"/>
        <v>-149101.46257353187</v>
      </c>
      <c r="P4" s="41">
        <f t="shared" si="0"/>
        <v>-164080.50645073783</v>
      </c>
      <c r="Q4" s="41">
        <f t="shared" si="0"/>
        <v>-179508.92164425997</v>
      </c>
      <c r="R4" s="41">
        <f t="shared" si="0"/>
        <v>-195400.18929358778</v>
      </c>
      <c r="S4" s="41">
        <f t="shared" si="0"/>
        <v>-211768.19497239543</v>
      </c>
      <c r="T4" s="41">
        <f t="shared" si="0"/>
        <v>-228627.24082156731</v>
      </c>
      <c r="U4" s="41">
        <f t="shared" si="0"/>
        <v>-245992.05804621434</v>
      </c>
      <c r="V4" s="41">
        <f t="shared" si="0"/>
        <v>-263877.81978760078</v>
      </c>
      <c r="W4" s="41">
        <f t="shared" si="0"/>
        <v>-282300.15438122879</v>
      </c>
      <c r="X4" s="41">
        <f t="shared" si="0"/>
        <v>-301275.15901266568</v>
      </c>
      <c r="Y4" s="41">
        <f t="shared" si="0"/>
        <v>-320819.41378304566</v>
      </c>
      <c r="Z4" s="41">
        <f t="shared" si="0"/>
        <v>-340949.99619653705</v>
      </c>
      <c r="AA4" s="41">
        <f t="shared" si="0"/>
        <v>-361684.49608243315</v>
      </c>
      <c r="AB4" s="41">
        <f t="shared" si="0"/>
        <v>-383041.03096490615</v>
      </c>
      <c r="AC4" s="41">
        <f t="shared" si="0"/>
        <v>-405038.26189385337</v>
      </c>
      <c r="AD4" s="41">
        <f t="shared" si="0"/>
        <v>-427695.40975066897</v>
      </c>
      <c r="AE4" s="41">
        <f t="shared" si="0"/>
        <v>-451032.27204318903</v>
      </c>
      <c r="AF4" s="41">
        <f t="shared" si="0"/>
        <v>-475069.24020448473</v>
      </c>
      <c r="AG4" s="40"/>
    </row>
    <row r="5" spans="1:33" x14ac:dyDescent="0.2">
      <c r="B5" s="2" t="s">
        <v>9</v>
      </c>
      <c r="C5" s="42">
        <f>-((Inputs!C21*12)*(1+Inputs!C22))^C1</f>
        <v>-10506</v>
      </c>
      <c r="D5" s="42">
        <f>C5*(1+Inputs!$C$22)</f>
        <v>-10821.18</v>
      </c>
      <c r="E5" s="42">
        <f>D5*(1+Inputs!$C$22)</f>
        <v>-11145.815400000001</v>
      </c>
      <c r="F5" s="42">
        <f>E5*(1+Inputs!$C$22)</f>
        <v>-11480.189862000001</v>
      </c>
      <c r="G5" s="42">
        <f>F5*(1+Inputs!$C$22)</f>
        <v>-11824.595557860001</v>
      </c>
      <c r="H5" s="42">
        <f>G5*(1+Inputs!$C$22)</f>
        <v>-12179.333424595801</v>
      </c>
      <c r="I5" s="42">
        <f>H5*(1+Inputs!$C$22)</f>
        <v>-12544.713427333676</v>
      </c>
      <c r="J5" s="42">
        <f>I5*(1+Inputs!$C$22)</f>
        <v>-12921.054830153687</v>
      </c>
      <c r="K5" s="42">
        <f>J5*(1+Inputs!$C$22)</f>
        <v>-13308.686475058299</v>
      </c>
      <c r="L5" s="42">
        <f>K5*(1+Inputs!$C$22)</f>
        <v>-13707.947069310048</v>
      </c>
      <c r="M5" s="42">
        <f>L5*(1+Inputs!$C$22)</f>
        <v>-14119.18548138935</v>
      </c>
      <c r="N5" s="42">
        <f>M5*(1+Inputs!$C$22)</f>
        <v>-14542.76104583103</v>
      </c>
      <c r="O5" s="42">
        <f>N5*(1+Inputs!$C$22)</f>
        <v>-14979.043877205961</v>
      </c>
      <c r="P5" s="42">
        <f>O5*(1+Inputs!$C$22)</f>
        <v>-15428.41519352214</v>
      </c>
      <c r="Q5" s="42">
        <f>P5*(1+Inputs!$C$22)</f>
        <v>-15891.267649327805</v>
      </c>
      <c r="R5" s="42">
        <f>Q5*(1+Inputs!$C$22)</f>
        <v>-16368.00567880764</v>
      </c>
      <c r="S5" s="42">
        <f>R5*(1+Inputs!$C$22)</f>
        <v>-16859.045849171871</v>
      </c>
      <c r="T5" s="42">
        <f>S5*(1+Inputs!$C$22)</f>
        <v>-17364.817224647028</v>
      </c>
      <c r="U5" s="42">
        <f>T5*(1+Inputs!$C$22)</f>
        <v>-17885.761741386439</v>
      </c>
      <c r="V5" s="42">
        <f>U5*(1+Inputs!$C$22)</f>
        <v>-18422.334593628031</v>
      </c>
      <c r="W5" s="42">
        <f>V5*(1+Inputs!$C$22)</f>
        <v>-18975.004631436874</v>
      </c>
      <c r="X5" s="42">
        <f>W5*(1+Inputs!$C$22)</f>
        <v>-19544.254770379979</v>
      </c>
      <c r="Y5" s="42">
        <f>X5*(1+Inputs!$C$22)</f>
        <v>-20130.582413491378</v>
      </c>
      <c r="Z5" s="42">
        <f>Y5*(1+Inputs!$C$22)</f>
        <v>-20734.499885896119</v>
      </c>
      <c r="AA5" s="42">
        <f>Z5*(1+Inputs!$C$22)</f>
        <v>-21356.534882473003</v>
      </c>
      <c r="AB5" s="42">
        <f>AA5*(1+Inputs!$C$22)</f>
        <v>-21997.230928947192</v>
      </c>
      <c r="AC5" s="42">
        <f>AB5*(1+Inputs!$C$22)</f>
        <v>-22657.147856815609</v>
      </c>
      <c r="AD5" s="42">
        <f>AC5*(1+Inputs!$C$22)</f>
        <v>-23336.862292520076</v>
      </c>
      <c r="AE5" s="42">
        <f>AD5*(1+Inputs!$C$22)</f>
        <v>-24036.968161295677</v>
      </c>
      <c r="AF5" s="42">
        <f>AE5*(1+Inputs!$C$22)</f>
        <v>-24758.077206134549</v>
      </c>
      <c r="AG5" s="42"/>
    </row>
    <row r="6" spans="1:33" x14ac:dyDescent="0.2">
      <c r="B6" s="2" t="s">
        <v>11</v>
      </c>
      <c r="C6" s="42">
        <f t="shared" ref="C6:AF6" si="1">C5</f>
        <v>-10506</v>
      </c>
      <c r="D6" s="42">
        <f t="shared" si="1"/>
        <v>-10821.18</v>
      </c>
      <c r="E6" s="42">
        <f t="shared" si="1"/>
        <v>-11145.815400000001</v>
      </c>
      <c r="F6" s="42">
        <f t="shared" si="1"/>
        <v>-11480.189862000001</v>
      </c>
      <c r="G6" s="42">
        <f t="shared" si="1"/>
        <v>-11824.595557860001</v>
      </c>
      <c r="H6" s="42">
        <f t="shared" si="1"/>
        <v>-12179.333424595801</v>
      </c>
      <c r="I6" s="42">
        <f t="shared" si="1"/>
        <v>-12544.713427333676</v>
      </c>
      <c r="J6" s="42">
        <f t="shared" si="1"/>
        <v>-12921.054830153687</v>
      </c>
      <c r="K6" s="42">
        <f t="shared" si="1"/>
        <v>-13308.686475058299</v>
      </c>
      <c r="L6" s="42">
        <f t="shared" si="1"/>
        <v>-13707.947069310048</v>
      </c>
      <c r="M6" s="42">
        <f t="shared" si="1"/>
        <v>-14119.18548138935</v>
      </c>
      <c r="N6" s="42">
        <f t="shared" si="1"/>
        <v>-14542.76104583103</v>
      </c>
      <c r="O6" s="42">
        <f t="shared" si="1"/>
        <v>-14979.043877205961</v>
      </c>
      <c r="P6" s="42">
        <f t="shared" si="1"/>
        <v>-15428.41519352214</v>
      </c>
      <c r="Q6" s="42">
        <f t="shared" si="1"/>
        <v>-15891.267649327805</v>
      </c>
      <c r="R6" s="42">
        <f t="shared" si="1"/>
        <v>-16368.00567880764</v>
      </c>
      <c r="S6" s="42">
        <f t="shared" si="1"/>
        <v>-16859.045849171871</v>
      </c>
      <c r="T6" s="42">
        <f t="shared" si="1"/>
        <v>-17364.817224647028</v>
      </c>
      <c r="U6" s="42">
        <f t="shared" si="1"/>
        <v>-17885.761741386439</v>
      </c>
      <c r="V6" s="42">
        <f t="shared" si="1"/>
        <v>-18422.334593628031</v>
      </c>
      <c r="W6" s="42">
        <f t="shared" si="1"/>
        <v>-18975.004631436874</v>
      </c>
      <c r="X6" s="42">
        <f t="shared" si="1"/>
        <v>-19544.254770379979</v>
      </c>
      <c r="Y6" s="42">
        <f t="shared" si="1"/>
        <v>-20130.582413491378</v>
      </c>
      <c r="Z6" s="42">
        <f t="shared" si="1"/>
        <v>-20734.499885896119</v>
      </c>
      <c r="AA6" s="42">
        <f t="shared" si="1"/>
        <v>-21356.534882473003</v>
      </c>
      <c r="AB6" s="42">
        <f t="shared" si="1"/>
        <v>-21997.230928947192</v>
      </c>
      <c r="AC6" s="42">
        <f t="shared" si="1"/>
        <v>-22657.147856815609</v>
      </c>
      <c r="AD6" s="42">
        <f t="shared" si="1"/>
        <v>-23336.862292520076</v>
      </c>
      <c r="AE6" s="42">
        <f t="shared" si="1"/>
        <v>-24036.968161295677</v>
      </c>
      <c r="AF6" s="42">
        <f t="shared" si="1"/>
        <v>-24758.077206134549</v>
      </c>
      <c r="AG6" s="42"/>
    </row>
    <row r="7" spans="1:33" x14ac:dyDescent="0.2">
      <c r="B7" s="2" t="s">
        <v>7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42">
        <v>0</v>
      </c>
      <c r="AF7" s="42">
        <v>0</v>
      </c>
      <c r="AG7" s="42"/>
    </row>
    <row r="8" spans="1:33" s="4" customFormat="1" x14ac:dyDescent="0.2">
      <c r="B8" s="4" t="s">
        <v>8</v>
      </c>
      <c r="C8" s="43">
        <f>C5</f>
        <v>-10506</v>
      </c>
      <c r="D8" s="43">
        <f>C8+D6+D7</f>
        <v>-21327.18</v>
      </c>
      <c r="E8" s="43">
        <f>D8+E6+E7</f>
        <v>-32472.9954</v>
      </c>
      <c r="F8" s="43">
        <f t="shared" ref="F8:AF8" si="2">E8+F6+F7</f>
        <v>-43953.185261999999</v>
      </c>
      <c r="G8" s="43">
        <f t="shared" si="2"/>
        <v>-55777.780819859996</v>
      </c>
      <c r="H8" s="43">
        <f t="shared" si="2"/>
        <v>-67957.114244455792</v>
      </c>
      <c r="I8" s="43">
        <f t="shared" si="2"/>
        <v>-80501.827671789462</v>
      </c>
      <c r="J8" s="43">
        <f t="shared" si="2"/>
        <v>-93422.882501943153</v>
      </c>
      <c r="K8" s="43">
        <f t="shared" si="2"/>
        <v>-106731.56897700146</v>
      </c>
      <c r="L8" s="43">
        <f t="shared" si="2"/>
        <v>-120439.5160463115</v>
      </c>
      <c r="M8" s="43">
        <f t="shared" si="2"/>
        <v>-134558.70152770085</v>
      </c>
      <c r="N8" s="43">
        <f t="shared" si="2"/>
        <v>-149101.46257353187</v>
      </c>
      <c r="O8" s="43">
        <f t="shared" si="2"/>
        <v>-164080.50645073783</v>
      </c>
      <c r="P8" s="43">
        <f t="shared" si="2"/>
        <v>-179508.92164425997</v>
      </c>
      <c r="Q8" s="43">
        <f t="shared" si="2"/>
        <v>-195400.18929358778</v>
      </c>
      <c r="R8" s="43">
        <f t="shared" si="2"/>
        <v>-211768.19497239543</v>
      </c>
      <c r="S8" s="43">
        <f t="shared" si="2"/>
        <v>-228627.24082156731</v>
      </c>
      <c r="T8" s="43">
        <f t="shared" si="2"/>
        <v>-245992.05804621434</v>
      </c>
      <c r="U8" s="43">
        <f t="shared" si="2"/>
        <v>-263877.81978760078</v>
      </c>
      <c r="V8" s="43">
        <f t="shared" si="2"/>
        <v>-282300.15438122879</v>
      </c>
      <c r="W8" s="43">
        <f t="shared" si="2"/>
        <v>-301275.15901266568</v>
      </c>
      <c r="X8" s="43">
        <f t="shared" si="2"/>
        <v>-320819.41378304566</v>
      </c>
      <c r="Y8" s="43">
        <f t="shared" si="2"/>
        <v>-340949.99619653705</v>
      </c>
      <c r="Z8" s="43">
        <f t="shared" si="2"/>
        <v>-361684.49608243315</v>
      </c>
      <c r="AA8" s="43">
        <f t="shared" si="2"/>
        <v>-383041.03096490615</v>
      </c>
      <c r="AB8" s="43">
        <f t="shared" si="2"/>
        <v>-405038.26189385337</v>
      </c>
      <c r="AC8" s="43">
        <f t="shared" si="2"/>
        <v>-427695.40975066897</v>
      </c>
      <c r="AD8" s="43">
        <f t="shared" si="2"/>
        <v>-451032.27204318903</v>
      </c>
      <c r="AE8" s="43">
        <f t="shared" si="2"/>
        <v>-475069.24020448473</v>
      </c>
      <c r="AF8" s="43">
        <f t="shared" si="2"/>
        <v>-499827.31741061929</v>
      </c>
      <c r="AG8" s="43"/>
    </row>
    <row r="9" spans="1:33" x14ac:dyDescent="0.2"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spans="1:33" s="39" customFormat="1" x14ac:dyDescent="0.2">
      <c r="A10" s="39" t="s">
        <v>58</v>
      </c>
      <c r="C10" s="44"/>
    </row>
    <row r="11" spans="1:33" hidden="1" x14ac:dyDescent="0.2"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2">
        <v>11</v>
      </c>
      <c r="N11" s="2">
        <v>12</v>
      </c>
      <c r="O11" s="2">
        <v>13</v>
      </c>
      <c r="P11" s="2">
        <v>14</v>
      </c>
      <c r="Q11" s="2">
        <v>15</v>
      </c>
      <c r="R11" s="2">
        <v>16</v>
      </c>
      <c r="S11" s="2">
        <v>17</v>
      </c>
      <c r="T11" s="2">
        <v>18</v>
      </c>
      <c r="U11" s="2">
        <v>19</v>
      </c>
      <c r="V11" s="2">
        <v>20</v>
      </c>
      <c r="W11" s="2">
        <v>21</v>
      </c>
      <c r="X11" s="2">
        <v>22</v>
      </c>
      <c r="Y11" s="2">
        <v>23</v>
      </c>
      <c r="Z11" s="2">
        <v>24</v>
      </c>
      <c r="AA11" s="2">
        <v>25</v>
      </c>
      <c r="AB11" s="2">
        <v>26</v>
      </c>
      <c r="AC11" s="2">
        <v>27</v>
      </c>
      <c r="AD11" s="2">
        <v>28</v>
      </c>
      <c r="AE11" s="2">
        <v>29</v>
      </c>
      <c r="AF11" s="2">
        <v>30</v>
      </c>
    </row>
    <row r="12" spans="1:33" x14ac:dyDescent="0.2">
      <c r="C12" s="40" t="s">
        <v>19</v>
      </c>
      <c r="D12" s="40" t="s">
        <v>20</v>
      </c>
      <c r="E12" s="40" t="s">
        <v>21</v>
      </c>
      <c r="F12" s="40" t="s">
        <v>22</v>
      </c>
      <c r="G12" s="40" t="s">
        <v>23</v>
      </c>
      <c r="H12" s="40" t="s">
        <v>24</v>
      </c>
      <c r="I12" s="40" t="s">
        <v>25</v>
      </c>
      <c r="J12" s="40" t="s">
        <v>26</v>
      </c>
      <c r="K12" s="40" t="s">
        <v>27</v>
      </c>
      <c r="L12" s="40" t="s">
        <v>28</v>
      </c>
      <c r="M12" s="40" t="s">
        <v>29</v>
      </c>
      <c r="N12" s="40" t="s">
        <v>30</v>
      </c>
      <c r="O12" s="40" t="s">
        <v>31</v>
      </c>
      <c r="P12" s="40" t="s">
        <v>32</v>
      </c>
      <c r="Q12" s="40" t="s">
        <v>33</v>
      </c>
      <c r="R12" s="40" t="s">
        <v>34</v>
      </c>
      <c r="S12" s="40" t="s">
        <v>35</v>
      </c>
      <c r="T12" s="40" t="s">
        <v>36</v>
      </c>
      <c r="U12" s="40" t="s">
        <v>37</v>
      </c>
      <c r="V12" s="40" t="s">
        <v>38</v>
      </c>
      <c r="W12" s="40" t="s">
        <v>39</v>
      </c>
      <c r="X12" s="40" t="s">
        <v>40</v>
      </c>
      <c r="Y12" s="40" t="s">
        <v>41</v>
      </c>
      <c r="Z12" s="40" t="s">
        <v>42</v>
      </c>
      <c r="AA12" s="40" t="s">
        <v>43</v>
      </c>
      <c r="AB12" s="40" t="s">
        <v>44</v>
      </c>
      <c r="AC12" s="40" t="s">
        <v>45</v>
      </c>
      <c r="AD12" s="40" t="s">
        <v>46</v>
      </c>
      <c r="AE12" s="40" t="s">
        <v>47</v>
      </c>
      <c r="AF12" s="40" t="s">
        <v>48</v>
      </c>
      <c r="AG12" s="40"/>
    </row>
    <row r="13" spans="1:33" x14ac:dyDescent="0.2">
      <c r="B13" s="2" t="s">
        <v>2</v>
      </c>
      <c r="C13" s="41">
        <f>Inputs!C32</f>
        <v>151632</v>
      </c>
      <c r="D13" s="41">
        <f t="shared" ref="D13:AF13" si="3">C13+C17</f>
        <v>156787.48800000001</v>
      </c>
      <c r="E13" s="41">
        <f t="shared" si="3"/>
        <v>162118.26259200001</v>
      </c>
      <c r="F13" s="41">
        <f t="shared" si="3"/>
        <v>167630.28352012802</v>
      </c>
      <c r="G13" s="41">
        <f t="shared" si="3"/>
        <v>173329.71315981238</v>
      </c>
      <c r="H13" s="41">
        <f t="shared" si="3"/>
        <v>179222.92340724601</v>
      </c>
      <c r="I13" s="41">
        <f t="shared" si="3"/>
        <v>185316.50280309239</v>
      </c>
      <c r="J13" s="41">
        <f t="shared" si="3"/>
        <v>191617.26389839753</v>
      </c>
      <c r="K13" s="41">
        <f t="shared" si="3"/>
        <v>198132.25087094304</v>
      </c>
      <c r="L13" s="41">
        <f t="shared" si="3"/>
        <v>204868.74740055509</v>
      </c>
      <c r="M13" s="41">
        <f t="shared" si="3"/>
        <v>211834.28481217395</v>
      </c>
      <c r="N13" s="41">
        <f t="shared" si="3"/>
        <v>219036.65049578788</v>
      </c>
      <c r="O13" s="41">
        <f t="shared" si="3"/>
        <v>226483.89661264466</v>
      </c>
      <c r="P13" s="41">
        <f t="shared" si="3"/>
        <v>234184.34909747459</v>
      </c>
      <c r="Q13" s="41">
        <f t="shared" si="3"/>
        <v>242146.61696678874</v>
      </c>
      <c r="R13" s="41">
        <f t="shared" si="3"/>
        <v>250379.60194365957</v>
      </c>
      <c r="S13" s="41">
        <f t="shared" si="3"/>
        <v>258892.50840974398</v>
      </c>
      <c r="T13" s="41">
        <f t="shared" si="3"/>
        <v>267694.85369567527</v>
      </c>
      <c r="U13" s="41">
        <f t="shared" si="3"/>
        <v>276796.4787213282</v>
      </c>
      <c r="V13" s="41">
        <f t="shared" si="3"/>
        <v>286207.55899785337</v>
      </c>
      <c r="W13" s="41">
        <f t="shared" si="3"/>
        <v>295938.61600378039</v>
      </c>
      <c r="X13" s="41">
        <f t="shared" si="3"/>
        <v>306000.52894790896</v>
      </c>
      <c r="Y13" s="41">
        <f t="shared" si="3"/>
        <v>316404.54693213786</v>
      </c>
      <c r="Z13" s="41">
        <f t="shared" si="3"/>
        <v>327162.30152783054</v>
      </c>
      <c r="AA13" s="41">
        <f t="shared" si="3"/>
        <v>338285.81977977679</v>
      </c>
      <c r="AB13" s="41">
        <f t="shared" si="3"/>
        <v>349787.5376522892</v>
      </c>
      <c r="AC13" s="41">
        <f t="shared" si="3"/>
        <v>361680.31393246702</v>
      </c>
      <c r="AD13" s="41">
        <f t="shared" si="3"/>
        <v>373977.44460617087</v>
      </c>
      <c r="AE13" s="41">
        <f t="shared" si="3"/>
        <v>386692.67772278067</v>
      </c>
      <c r="AF13" s="41">
        <f t="shared" si="3"/>
        <v>399840.22876535519</v>
      </c>
      <c r="AG13" s="45"/>
    </row>
    <row r="14" spans="1:33" x14ac:dyDescent="0.2">
      <c r="B14" s="2" t="s">
        <v>55</v>
      </c>
      <c r="C14" s="41">
        <f>C13*Inputs!C26</f>
        <v>4548.96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45"/>
    </row>
    <row r="15" spans="1:33" x14ac:dyDescent="0.2"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x14ac:dyDescent="0.2">
      <c r="B16" s="2" t="s">
        <v>1</v>
      </c>
      <c r="C16" s="45">
        <f>C13-C14-Inputs!C33</f>
        <v>25777.440000000002</v>
      </c>
      <c r="D16" s="45">
        <f>C19</f>
        <v>32422.574975647549</v>
      </c>
      <c r="E16" s="45">
        <f>D19</f>
        <v>39334.874709203606</v>
      </c>
      <c r="F16" s="45">
        <f t="shared" ref="F16:AF16" si="4">E19</f>
        <v>46525.965789027541</v>
      </c>
      <c r="G16" s="45">
        <f t="shared" si="4"/>
        <v>54008.02695333142</v>
      </c>
      <c r="H16" s="45">
        <f t="shared" si="4"/>
        <v>61793.817537183779</v>
      </c>
      <c r="I16" s="45">
        <f t="shared" si="4"/>
        <v>69896.707483376973</v>
      </c>
      <c r="J16" s="45">
        <f t="shared" si="4"/>
        <v>78330.709007130587</v>
      </c>
      <c r="K16" s="45">
        <f t="shared" si="4"/>
        <v>87110.510009932157</v>
      </c>
      <c r="L16" s="45">
        <f t="shared" si="4"/>
        <v>96251.509343466489</v>
      </c>
      <c r="M16" s="45">
        <f t="shared" si="4"/>
        <v>105769.85403057562</v>
      </c>
      <c r="N16" s="45">
        <f t="shared" si="4"/>
        <v>115682.47855654379</v>
      </c>
      <c r="O16" s="45">
        <f t="shared" si="4"/>
        <v>126007.14635073766</v>
      </c>
      <c r="P16" s="45">
        <f t="shared" si="4"/>
        <v>136762.4935857743</v>
      </c>
      <c r="Q16" s="45">
        <f t="shared" si="4"/>
        <v>147968.07542896425</v>
      </c>
      <c r="R16" s="45">
        <f t="shared" si="4"/>
        <v>159644.41488880909</v>
      </c>
      <c r="S16" s="45">
        <f t="shared" si="4"/>
        <v>171813.05440785119</v>
      </c>
      <c r="T16" s="45">
        <f t="shared" si="4"/>
        <v>184496.61036220734</v>
      </c>
      <c r="U16" s="45">
        <f t="shared" si="4"/>
        <v>197718.83063769873</v>
      </c>
      <c r="V16" s="45">
        <f t="shared" si="4"/>
        <v>211504.65546265163</v>
      </c>
      <c r="W16" s="45">
        <f t="shared" si="4"/>
        <v>225880.28168821955</v>
      </c>
      <c r="X16" s="45">
        <f t="shared" si="4"/>
        <v>240873.23071850961</v>
      </c>
      <c r="Y16" s="45">
        <f t="shared" si="4"/>
        <v>256512.42030491939</v>
      </c>
      <c r="Z16" s="45">
        <f t="shared" si="4"/>
        <v>272828.24043195066</v>
      </c>
      <c r="AA16" s="45">
        <f t="shared" si="4"/>
        <v>289852.63353540795</v>
      </c>
      <c r="AB16" s="45">
        <f t="shared" si="4"/>
        <v>307619.17930835881</v>
      </c>
      <c r="AC16" s="45">
        <f t="shared" si="4"/>
        <v>326163.18436558178</v>
      </c>
      <c r="AD16" s="45">
        <f t="shared" si="4"/>
        <v>345521.77705350914</v>
      </c>
      <c r="AE16" s="45">
        <f t="shared" si="4"/>
        <v>365734.00770994404</v>
      </c>
      <c r="AF16" s="45">
        <f t="shared" si="4"/>
        <v>386840.95469615358</v>
      </c>
      <c r="AG16" s="45"/>
    </row>
    <row r="17" spans="2:33" x14ac:dyDescent="0.2">
      <c r="B17" s="2" t="s">
        <v>3</v>
      </c>
      <c r="C17" s="42">
        <f>C13*Inputs!$C$23</f>
        <v>5155.4880000000003</v>
      </c>
      <c r="D17" s="42">
        <f>D13*Inputs!$C$23</f>
        <v>5330.7745920000007</v>
      </c>
      <c r="E17" s="42">
        <f>E13*Inputs!$C$23</f>
        <v>5512.0209281280013</v>
      </c>
      <c r="F17" s="42">
        <f>F13*Inputs!$C$23</f>
        <v>5699.4296396843529</v>
      </c>
      <c r="G17" s="42">
        <f>G13*Inputs!$C$23</f>
        <v>5893.2102474336216</v>
      </c>
      <c r="H17" s="42">
        <f>H13*Inputs!$C$23</f>
        <v>6093.5793958463646</v>
      </c>
      <c r="I17" s="42">
        <f>I13*Inputs!$C$23</f>
        <v>6300.7610953051417</v>
      </c>
      <c r="J17" s="42">
        <f>J13*Inputs!$C$23</f>
        <v>6514.9869725455164</v>
      </c>
      <c r="K17" s="42">
        <f>K13*Inputs!$C$23</f>
        <v>6736.4965296120636</v>
      </c>
      <c r="L17" s="42">
        <f>L13*Inputs!$C$23</f>
        <v>6965.5374116188732</v>
      </c>
      <c r="M17" s="42">
        <f>M13*Inputs!$C$23</f>
        <v>7202.3656836139153</v>
      </c>
      <c r="N17" s="42">
        <f>N13*Inputs!$C$23</f>
        <v>7447.2461168567888</v>
      </c>
      <c r="O17" s="42">
        <f>O13*Inputs!$C$23</f>
        <v>7700.4524848299188</v>
      </c>
      <c r="P17" s="42">
        <f>P13*Inputs!$C$23</f>
        <v>7962.267869314137</v>
      </c>
      <c r="Q17" s="42">
        <f>Q13*Inputs!$C$23</f>
        <v>8232.9849768708173</v>
      </c>
      <c r="R17" s="42">
        <f>R13*Inputs!$C$23</f>
        <v>8512.9064660844251</v>
      </c>
      <c r="S17" s="42">
        <f>S13*Inputs!$C$23</f>
        <v>8802.3452859312965</v>
      </c>
      <c r="T17" s="42">
        <f>T13*Inputs!$C$23</f>
        <v>9101.6250256529602</v>
      </c>
      <c r="U17" s="42">
        <f>U13*Inputs!$C$23</f>
        <v>9411.0802765251592</v>
      </c>
      <c r="V17" s="42">
        <f>V13*Inputs!$C$23</f>
        <v>9731.0570059270158</v>
      </c>
      <c r="W17" s="42">
        <f>W13*Inputs!$C$23</f>
        <v>10061.912944128535</v>
      </c>
      <c r="X17" s="42">
        <f>X13*Inputs!$C$23</f>
        <v>10404.017984228905</v>
      </c>
      <c r="Y17" s="42">
        <f>Y13*Inputs!$C$23</f>
        <v>10757.754595692688</v>
      </c>
      <c r="Z17" s="42">
        <f>Z13*Inputs!$C$23</f>
        <v>11123.51825194624</v>
      </c>
      <c r="AA17" s="42">
        <f>AA13*Inputs!$C$23</f>
        <v>11501.717872512412</v>
      </c>
      <c r="AB17" s="42">
        <f>AB13*Inputs!$C$23</f>
        <v>11892.776280177834</v>
      </c>
      <c r="AC17" s="42">
        <f>AC13*Inputs!$C$23</f>
        <v>12297.130673703879</v>
      </c>
      <c r="AD17" s="42">
        <f>AD13*Inputs!$C$23</f>
        <v>12715.23311660981</v>
      </c>
      <c r="AE17" s="42">
        <f>AE13*Inputs!$C$23</f>
        <v>13147.551042574543</v>
      </c>
      <c r="AF17" s="42">
        <f>AF13*Inputs!$C$23</f>
        <v>13594.567778022078</v>
      </c>
      <c r="AG17" s="42"/>
    </row>
    <row r="18" spans="2:33" x14ac:dyDescent="0.2">
      <c r="B18" s="2" t="s">
        <v>4</v>
      </c>
      <c r="C18" s="42">
        <f>-C28</f>
        <v>1489.6469756475469</v>
      </c>
      <c r="D18" s="42">
        <f t="shared" ref="D18:AF18" si="5">-D28</f>
        <v>1581.5251415560567</v>
      </c>
      <c r="E18" s="42">
        <f t="shared" si="5"/>
        <v>1679.0701516959277</v>
      </c>
      <c r="F18" s="42">
        <f t="shared" si="5"/>
        <v>1782.6315246195259</v>
      </c>
      <c r="G18" s="42">
        <f t="shared" si="5"/>
        <v>1892.580336418735</v>
      </c>
      <c r="H18" s="42">
        <f t="shared" si="5"/>
        <v>2009.3105503468209</v>
      </c>
      <c r="I18" s="42">
        <f t="shared" si="5"/>
        <v>2133.240428448466</v>
      </c>
      <c r="J18" s="42">
        <f t="shared" si="5"/>
        <v>2264.814030256055</v>
      </c>
      <c r="K18" s="42">
        <f t="shared" si="5"/>
        <v>2404.5028039222675</v>
      </c>
      <c r="L18" s="42">
        <f t="shared" si="5"/>
        <v>2552.8072754902469</v>
      </c>
      <c r="M18" s="42">
        <f t="shared" si="5"/>
        <v>2710.2588423542602</v>
      </c>
      <c r="N18" s="42">
        <f t="shared" si="5"/>
        <v>2877.4216773370822</v>
      </c>
      <c r="O18" s="42">
        <f t="shared" si="5"/>
        <v>3054.8947502067117</v>
      </c>
      <c r="P18" s="42">
        <f t="shared" si="5"/>
        <v>3243.3139738758091</v>
      </c>
      <c r="Q18" s="42">
        <f t="shared" si="5"/>
        <v>3443.3544829740235</v>
      </c>
      <c r="R18" s="42">
        <f t="shared" si="5"/>
        <v>3655.733052957677</v>
      </c>
      <c r="S18" s="42">
        <f t="shared" si="5"/>
        <v>3881.2106684248333</v>
      </c>
      <c r="T18" s="42">
        <f t="shared" si="5"/>
        <v>4120.5952498384286</v>
      </c>
      <c r="U18" s="42">
        <f t="shared" si="5"/>
        <v>4374.7445484277141</v>
      </c>
      <c r="V18" s="42">
        <f t="shared" si="5"/>
        <v>4644.5692196408827</v>
      </c>
      <c r="W18" s="42">
        <f t="shared" si="5"/>
        <v>4931.0360861615391</v>
      </c>
      <c r="X18" s="42">
        <f t="shared" si="5"/>
        <v>5235.1716021808688</v>
      </c>
      <c r="Y18" s="42">
        <f t="shared" si="5"/>
        <v>5558.0655313385523</v>
      </c>
      <c r="Z18" s="42">
        <f t="shared" si="5"/>
        <v>5900.874851511011</v>
      </c>
      <c r="AA18" s="42">
        <f t="shared" si="5"/>
        <v>6264.8279004384631</v>
      </c>
      <c r="AB18" s="42">
        <f t="shared" si="5"/>
        <v>6651.2287770451749</v>
      </c>
      <c r="AC18" s="42">
        <f t="shared" si="5"/>
        <v>7061.4620142235126</v>
      </c>
      <c r="AD18" s="42">
        <f t="shared" si="5"/>
        <v>7496.9975398251017</v>
      </c>
      <c r="AE18" s="42">
        <f t="shared" si="5"/>
        <v>7959.3959436350506</v>
      </c>
      <c r="AF18" s="42">
        <f t="shared" si="5"/>
        <v>8450.314069201635</v>
      </c>
      <c r="AG18" s="42"/>
    </row>
    <row r="19" spans="2:33" x14ac:dyDescent="0.2">
      <c r="B19" s="2" t="s">
        <v>5</v>
      </c>
      <c r="C19" s="42">
        <f>C16+C17+C18</f>
        <v>32422.574975647549</v>
      </c>
      <c r="D19" s="42">
        <f>D16+D17+D18</f>
        <v>39334.874709203606</v>
      </c>
      <c r="E19" s="42">
        <f t="shared" ref="E19:AF19" si="6">E16+E17+E18</f>
        <v>46525.965789027541</v>
      </c>
      <c r="F19" s="42">
        <f t="shared" si="6"/>
        <v>54008.02695333142</v>
      </c>
      <c r="G19" s="42">
        <f t="shared" si="6"/>
        <v>61793.817537183779</v>
      </c>
      <c r="H19" s="42">
        <f t="shared" si="6"/>
        <v>69896.707483376973</v>
      </c>
      <c r="I19" s="42">
        <f t="shared" si="6"/>
        <v>78330.709007130587</v>
      </c>
      <c r="J19" s="42">
        <f t="shared" si="6"/>
        <v>87110.510009932157</v>
      </c>
      <c r="K19" s="42">
        <f t="shared" si="6"/>
        <v>96251.509343466489</v>
      </c>
      <c r="L19" s="42">
        <f t="shared" si="6"/>
        <v>105769.85403057562</v>
      </c>
      <c r="M19" s="42">
        <f t="shared" si="6"/>
        <v>115682.47855654379</v>
      </c>
      <c r="N19" s="42">
        <f t="shared" si="6"/>
        <v>126007.14635073766</v>
      </c>
      <c r="O19" s="42">
        <f t="shared" si="6"/>
        <v>136762.4935857743</v>
      </c>
      <c r="P19" s="42">
        <f t="shared" si="6"/>
        <v>147968.07542896425</v>
      </c>
      <c r="Q19" s="42">
        <f t="shared" si="6"/>
        <v>159644.41488880909</v>
      </c>
      <c r="R19" s="42">
        <f t="shared" si="6"/>
        <v>171813.05440785119</v>
      </c>
      <c r="S19" s="42">
        <f t="shared" si="6"/>
        <v>184496.61036220734</v>
      </c>
      <c r="T19" s="42">
        <f t="shared" si="6"/>
        <v>197718.83063769873</v>
      </c>
      <c r="U19" s="42">
        <f t="shared" si="6"/>
        <v>211504.65546265163</v>
      </c>
      <c r="V19" s="42">
        <f t="shared" si="6"/>
        <v>225880.28168821955</v>
      </c>
      <c r="W19" s="42">
        <f t="shared" si="6"/>
        <v>240873.23071850961</v>
      </c>
      <c r="X19" s="42">
        <f t="shared" si="6"/>
        <v>256512.42030491939</v>
      </c>
      <c r="Y19" s="42">
        <f t="shared" si="6"/>
        <v>272828.24043195066</v>
      </c>
      <c r="Z19" s="42">
        <f t="shared" si="6"/>
        <v>289852.63353540795</v>
      </c>
      <c r="AA19" s="42">
        <f t="shared" si="6"/>
        <v>307619.17930835881</v>
      </c>
      <c r="AB19" s="42">
        <f t="shared" si="6"/>
        <v>326163.18436558178</v>
      </c>
      <c r="AC19" s="42">
        <f t="shared" si="6"/>
        <v>345521.77705350914</v>
      </c>
      <c r="AD19" s="42">
        <f t="shared" si="6"/>
        <v>365734.00770994404</v>
      </c>
      <c r="AE19" s="42">
        <f t="shared" si="6"/>
        <v>386840.95469615358</v>
      </c>
      <c r="AF19" s="42">
        <f t="shared" si="6"/>
        <v>408885.83654337731</v>
      </c>
      <c r="AG19" s="42"/>
    </row>
    <row r="20" spans="2:33" x14ac:dyDescent="0.2">
      <c r="B20" s="2" t="s">
        <v>75</v>
      </c>
      <c r="C20" s="41">
        <f>C13*Inputs!$C$27</f>
        <v>9856.08</v>
      </c>
      <c r="D20" s="41">
        <f>D13*Inputs!$C$27</f>
        <v>10191.186720000002</v>
      </c>
      <c r="E20" s="41">
        <f>E13*Inputs!$C$27</f>
        <v>10537.687068480001</v>
      </c>
      <c r="F20" s="41">
        <f>F13*Inputs!$C$27</f>
        <v>10895.968428808323</v>
      </c>
      <c r="G20" s="41">
        <f>G13*Inputs!$C$27</f>
        <v>11266.431355387806</v>
      </c>
      <c r="H20" s="41">
        <f>H13*Inputs!$C$27</f>
        <v>11649.490021470991</v>
      </c>
      <c r="I20" s="41">
        <f>I13*Inputs!$C$27</f>
        <v>12045.572682201006</v>
      </c>
      <c r="J20" s="41">
        <f>J13*Inputs!$C$27</f>
        <v>12455.12215339584</v>
      </c>
      <c r="K20" s="41">
        <f>K13*Inputs!$C$27</f>
        <v>12878.596306611298</v>
      </c>
      <c r="L20" s="41">
        <f>L13*Inputs!$C$27</f>
        <v>13316.468581036081</v>
      </c>
      <c r="M20" s="41">
        <f>M13*Inputs!$C$27</f>
        <v>13769.228512791307</v>
      </c>
      <c r="N20" s="41">
        <f>N13*Inputs!$C$27</f>
        <v>14237.382282226212</v>
      </c>
      <c r="O20" s="41">
        <f>O13*Inputs!$C$27</f>
        <v>14721.453279821904</v>
      </c>
      <c r="P20" s="41">
        <f>P13*Inputs!$C$27</f>
        <v>15221.982691335848</v>
      </c>
      <c r="Q20" s="41">
        <f>Q13*Inputs!$C$27</f>
        <v>15739.530102841269</v>
      </c>
      <c r="R20" s="41">
        <f>R13*Inputs!$C$27</f>
        <v>16274.674126337872</v>
      </c>
      <c r="S20" s="41">
        <f>S13*Inputs!$C$27</f>
        <v>16828.013046633361</v>
      </c>
      <c r="T20" s="41">
        <f>T13*Inputs!$C$27</f>
        <v>17400.165490218893</v>
      </c>
      <c r="U20" s="41">
        <f>U13*Inputs!$C$27</f>
        <v>17991.771116886332</v>
      </c>
      <c r="V20" s="41">
        <f>V13*Inputs!$C$27</f>
        <v>18603.491334860468</v>
      </c>
      <c r="W20" s="41">
        <f>W13*Inputs!$C$27</f>
        <v>19236.010040245725</v>
      </c>
      <c r="X20" s="41">
        <f>X13*Inputs!$C$27</f>
        <v>19890.034381614081</v>
      </c>
      <c r="Y20" s="41">
        <f>Y13*Inputs!$C$27</f>
        <v>20566.295550588962</v>
      </c>
      <c r="Z20" s="41">
        <f>Z13*Inputs!$C$27</f>
        <v>21265.549599308986</v>
      </c>
      <c r="AA20" s="41">
        <f>AA13*Inputs!$C$27</f>
        <v>21988.578285685493</v>
      </c>
      <c r="AB20" s="41">
        <f>AB13*Inputs!$C$27</f>
        <v>22736.189947398798</v>
      </c>
      <c r="AC20" s="41">
        <f>AC13*Inputs!$C$27</f>
        <v>23509.220405610358</v>
      </c>
      <c r="AD20" s="41">
        <f>AD13*Inputs!$C$27</f>
        <v>24308.533899401107</v>
      </c>
      <c r="AE20" s="41">
        <f>AE13*Inputs!$C$27</f>
        <v>25135.024051980745</v>
      </c>
      <c r="AF20" s="41">
        <f>AF13*Inputs!$C$27</f>
        <v>25989.614869748089</v>
      </c>
      <c r="AG20" s="45"/>
    </row>
    <row r="21" spans="2:33" x14ac:dyDescent="0.2">
      <c r="B21" s="2" t="s">
        <v>56</v>
      </c>
      <c r="C21" s="41">
        <f>C19-C20</f>
        <v>22566.494975647547</v>
      </c>
      <c r="D21" s="41">
        <f>D19-D20</f>
        <v>29143.687989203605</v>
      </c>
      <c r="E21" s="41">
        <f t="shared" ref="E21:AF21" si="7">E19-E20</f>
        <v>35988.27872054754</v>
      </c>
      <c r="F21" s="41">
        <f t="shared" si="7"/>
        <v>43112.058524523098</v>
      </c>
      <c r="G21" s="41">
        <f t="shared" si="7"/>
        <v>50527.38618179597</v>
      </c>
      <c r="H21" s="41">
        <f t="shared" si="7"/>
        <v>58247.217461905981</v>
      </c>
      <c r="I21" s="41">
        <f t="shared" si="7"/>
        <v>66285.136324929583</v>
      </c>
      <c r="J21" s="41">
        <f t="shared" si="7"/>
        <v>74655.387856536312</v>
      </c>
      <c r="K21" s="41">
        <f t="shared" si="7"/>
        <v>83372.913036855185</v>
      </c>
      <c r="L21" s="41">
        <f t="shared" si="7"/>
        <v>92453.385449539535</v>
      </c>
      <c r="M21" s="41">
        <f t="shared" si="7"/>
        <v>101913.25004375249</v>
      </c>
      <c r="N21" s="41">
        <f t="shared" si="7"/>
        <v>111769.76406851145</v>
      </c>
      <c r="O21" s="41">
        <f t="shared" si="7"/>
        <v>122041.0403059524</v>
      </c>
      <c r="P21" s="41">
        <f t="shared" si="7"/>
        <v>132746.09273762841</v>
      </c>
      <c r="Q21" s="41">
        <f t="shared" si="7"/>
        <v>143904.88478596782</v>
      </c>
      <c r="R21" s="41">
        <f t="shared" si="7"/>
        <v>155538.38028151332</v>
      </c>
      <c r="S21" s="41">
        <f t="shared" si="7"/>
        <v>167668.59731557398</v>
      </c>
      <c r="T21" s="41">
        <f t="shared" si="7"/>
        <v>180318.66514747983</v>
      </c>
      <c r="U21" s="41">
        <f t="shared" si="7"/>
        <v>193512.88434576528</v>
      </c>
      <c r="V21" s="41">
        <f t="shared" si="7"/>
        <v>207276.79035335907</v>
      </c>
      <c r="W21" s="41">
        <f t="shared" si="7"/>
        <v>221637.2206782639</v>
      </c>
      <c r="X21" s="41">
        <f t="shared" si="7"/>
        <v>236622.38592330529</v>
      </c>
      <c r="Y21" s="41">
        <f t="shared" si="7"/>
        <v>252261.94488136171</v>
      </c>
      <c r="Z21" s="41">
        <f t="shared" si="7"/>
        <v>268587.08393609896</v>
      </c>
      <c r="AA21" s="41">
        <f t="shared" si="7"/>
        <v>285630.60102267331</v>
      </c>
      <c r="AB21" s="41">
        <f t="shared" si="7"/>
        <v>303426.99441818299</v>
      </c>
      <c r="AC21" s="41">
        <f t="shared" si="7"/>
        <v>322012.5566478988</v>
      </c>
      <c r="AD21" s="41">
        <f t="shared" si="7"/>
        <v>341425.47381054296</v>
      </c>
      <c r="AE21" s="41">
        <f t="shared" si="7"/>
        <v>361705.93064417283</v>
      </c>
      <c r="AF21" s="41">
        <f t="shared" si="7"/>
        <v>382896.22167362925</v>
      </c>
      <c r="AG21" s="45"/>
    </row>
    <row r="22" spans="2:33" x14ac:dyDescent="0.2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</row>
    <row r="23" spans="2:33" x14ac:dyDescent="0.2">
      <c r="B23" s="2" t="s">
        <v>57</v>
      </c>
      <c r="C23" s="41">
        <f>-Inputs!$C$25*12</f>
        <v>-3600</v>
      </c>
      <c r="D23" s="41">
        <f>C23*(1+Inputs!$C$23)</f>
        <v>-3722.4</v>
      </c>
      <c r="E23" s="41">
        <f>D23*(1+Inputs!$C$23)</f>
        <v>-3848.9616000000001</v>
      </c>
      <c r="F23" s="41">
        <f>E23*(1+Inputs!$C$23)</f>
        <v>-3979.8262944000003</v>
      </c>
      <c r="G23" s="41">
        <f>F23*(1+Inputs!$C$23)</f>
        <v>-4115.1403884096007</v>
      </c>
      <c r="H23" s="41">
        <f>G23*(1+Inputs!$C$23)</f>
        <v>-4255.0551616155271</v>
      </c>
      <c r="I23" s="41">
        <f>H23*(1+Inputs!$C$23)</f>
        <v>-4399.7270371104551</v>
      </c>
      <c r="J23" s="41">
        <f>I23*(1+Inputs!$C$23)</f>
        <v>-4549.3177563722111</v>
      </c>
      <c r="K23" s="41">
        <f>J23*(1+Inputs!$C$23)</f>
        <v>-4703.9945600888668</v>
      </c>
      <c r="L23" s="41">
        <f>K23*(1+Inputs!$C$23)</f>
        <v>-4863.9303751318885</v>
      </c>
      <c r="M23" s="41">
        <f>L23*(1+Inputs!$C$23)</f>
        <v>-5029.3040078863733</v>
      </c>
      <c r="N23" s="41">
        <f>M23*(1+Inputs!$C$23)</f>
        <v>-5200.3003441545097</v>
      </c>
      <c r="O23" s="41">
        <f>N23*(1+Inputs!$C$23)</f>
        <v>-5377.1105558557629</v>
      </c>
      <c r="P23" s="41">
        <f>O23*(1+Inputs!$C$23)</f>
        <v>-5559.9323147548594</v>
      </c>
      <c r="Q23" s="41">
        <f>P23*(1+Inputs!$C$23)</f>
        <v>-5748.9700134565246</v>
      </c>
      <c r="R23" s="41">
        <f>Q23*(1+Inputs!$C$23)</f>
        <v>-5944.4349939140466</v>
      </c>
      <c r="S23" s="41">
        <f>R23*(1+Inputs!$C$23)</f>
        <v>-6146.5457837071244</v>
      </c>
      <c r="T23" s="41">
        <f>S23*(1+Inputs!$C$23)</f>
        <v>-6355.5283403531666</v>
      </c>
      <c r="U23" s="41">
        <f>T23*(1+Inputs!$C$23)</f>
        <v>-6571.6163039251742</v>
      </c>
      <c r="V23" s="41">
        <f>U23*(1+Inputs!$C$23)</f>
        <v>-6795.0512582586307</v>
      </c>
      <c r="W23" s="41">
        <f>V23*(1+Inputs!$C$23)</f>
        <v>-7026.0830010394247</v>
      </c>
      <c r="X23" s="41">
        <f>W23*(1+Inputs!$C$23)</f>
        <v>-7264.9698230747654</v>
      </c>
      <c r="Y23" s="41">
        <f>X23*(1+Inputs!$C$23)</f>
        <v>-7511.9787970593079</v>
      </c>
      <c r="Z23" s="41">
        <f>Y23*(1+Inputs!$C$23)</f>
        <v>-7767.3860761593251</v>
      </c>
      <c r="AA23" s="41">
        <f>Z23*(1+Inputs!$C$23)</f>
        <v>-8031.4772027487425</v>
      </c>
      <c r="AB23" s="41">
        <f>AA23*(1+Inputs!$C$23)</f>
        <v>-8304.5474276421992</v>
      </c>
      <c r="AC23" s="41">
        <f>AB23*(1+Inputs!$C$23)</f>
        <v>-8586.9020401820344</v>
      </c>
      <c r="AD23" s="41">
        <f>AC23*(1+Inputs!$C$23)</f>
        <v>-8878.8567095482231</v>
      </c>
      <c r="AE23" s="41">
        <f>AD23*(1+Inputs!$C$23)</f>
        <v>-9180.737837672863</v>
      </c>
      <c r="AF23" s="41">
        <f>AE23*(1+Inputs!$C$23)</f>
        <v>-9492.8829241537405</v>
      </c>
      <c r="AG23" s="42"/>
    </row>
    <row r="24" spans="2:33" ht="19" x14ac:dyDescent="0.35">
      <c r="B24" s="2" t="s">
        <v>73</v>
      </c>
      <c r="C24" s="46">
        <f>C33</f>
        <v>-10628.220342076365</v>
      </c>
      <c r="D24" s="46">
        <f t="shared" ref="D24:AF24" si="8">D33</f>
        <v>-10692.846182076366</v>
      </c>
      <c r="E24" s="46">
        <f t="shared" si="8"/>
        <v>-10759.669300636366</v>
      </c>
      <c r="F24" s="46">
        <f t="shared" si="8"/>
        <v>-10828.764405227406</v>
      </c>
      <c r="G24" s="46">
        <f t="shared" si="8"/>
        <v>-10900.208743374542</v>
      </c>
      <c r="H24" s="46">
        <f t="shared" si="8"/>
        <v>-10974.08218901868</v>
      </c>
      <c r="I24" s="46">
        <f t="shared" si="8"/>
        <v>-11050.467331814716</v>
      </c>
      <c r="J24" s="46">
        <f t="shared" si="8"/>
        <v>-11129.449569465824</v>
      </c>
      <c r="K24" s="46">
        <f t="shared" si="8"/>
        <v>-11211.117203197064</v>
      </c>
      <c r="L24" s="46">
        <f t="shared" si="8"/>
        <v>-11295.561536475168</v>
      </c>
      <c r="M24" s="46">
        <f t="shared" si="8"/>
        <v>-11382.876977084728</v>
      </c>
      <c r="N24" s="46">
        <f t="shared" si="8"/>
        <v>-11473.16114267501</v>
      </c>
      <c r="O24" s="46">
        <f t="shared" si="8"/>
        <v>-11566.514969895366</v>
      </c>
      <c r="P24" s="46">
        <f t="shared" si="8"/>
        <v>-11663.042827241212</v>
      </c>
      <c r="Q24" s="46">
        <f t="shared" si="8"/>
        <v>-11762.852631736816</v>
      </c>
      <c r="R24" s="46">
        <f t="shared" si="8"/>
        <v>-11866.055969585272</v>
      </c>
      <c r="S24" s="46">
        <f t="shared" si="8"/>
        <v>-11972.768220920574</v>
      </c>
      <c r="T24" s="46">
        <f t="shared" si="8"/>
        <v>-12083.108688801276</v>
      </c>
      <c r="U24" s="46">
        <f t="shared" si="8"/>
        <v>-12197.200732589925</v>
      </c>
      <c r="V24" s="46">
        <f t="shared" si="8"/>
        <v>-12315.171905867384</v>
      </c>
      <c r="W24" s="46">
        <f t="shared" si="8"/>
        <v>-12437.154099036281</v>
      </c>
      <c r="X24" s="46">
        <f t="shared" si="8"/>
        <v>-12563.283686772918</v>
      </c>
      <c r="Y24" s="46">
        <f t="shared" si="8"/>
        <v>-12693.701680492601</v>
      </c>
      <c r="Z24" s="46">
        <f t="shared" si="8"/>
        <v>-12828.553885998754</v>
      </c>
      <c r="AA24" s="46">
        <f t="shared" si="8"/>
        <v>-12967.991066492112</v>
      </c>
      <c r="AB24" s="46">
        <f t="shared" si="8"/>
        <v>-13112.16911112225</v>
      </c>
      <c r="AC24" s="46">
        <f t="shared" si="8"/>
        <v>-13261.249209269808</v>
      </c>
      <c r="AD24" s="46">
        <f t="shared" si="8"/>
        <v>-13415.398030754386</v>
      </c>
      <c r="AE24" s="46">
        <f t="shared" si="8"/>
        <v>-13574.78791216944</v>
      </c>
      <c r="AF24" s="46">
        <f t="shared" si="8"/>
        <v>-13739.597049552605</v>
      </c>
    </row>
    <row r="25" spans="2:33" x14ac:dyDescent="0.2">
      <c r="B25" s="2" t="s">
        <v>10</v>
      </c>
      <c r="C25" s="42">
        <f>C23+C24</f>
        <v>-14228.220342076365</v>
      </c>
      <c r="D25" s="42">
        <f t="shared" ref="D25:AF25" si="9">D23+D24</f>
        <v>-14415.246182076366</v>
      </c>
      <c r="E25" s="42">
        <f t="shared" si="9"/>
        <v>-14608.630900636366</v>
      </c>
      <c r="F25" s="42">
        <f t="shared" si="9"/>
        <v>-14808.590699627406</v>
      </c>
      <c r="G25" s="42">
        <f t="shared" si="9"/>
        <v>-15015.349131784144</v>
      </c>
      <c r="H25" s="42">
        <f t="shared" si="9"/>
        <v>-15229.137350634206</v>
      </c>
      <c r="I25" s="42">
        <f t="shared" si="9"/>
        <v>-15450.194368925171</v>
      </c>
      <c r="J25" s="42">
        <f t="shared" si="9"/>
        <v>-15678.767325838035</v>
      </c>
      <c r="K25" s="42">
        <f t="shared" si="9"/>
        <v>-15915.111763285931</v>
      </c>
      <c r="L25" s="42">
        <f t="shared" si="9"/>
        <v>-16159.491911607056</v>
      </c>
      <c r="M25" s="42">
        <f t="shared" si="9"/>
        <v>-16412.180984971103</v>
      </c>
      <c r="N25" s="42">
        <f t="shared" si="9"/>
        <v>-16673.461486829518</v>
      </c>
      <c r="O25" s="42">
        <f t="shared" si="9"/>
        <v>-16943.625525751129</v>
      </c>
      <c r="P25" s="42">
        <f t="shared" si="9"/>
        <v>-17222.97514199607</v>
      </c>
      <c r="Q25" s="42">
        <f t="shared" si="9"/>
        <v>-17511.822645193341</v>
      </c>
      <c r="R25" s="42">
        <f t="shared" si="9"/>
        <v>-17810.490963499316</v>
      </c>
      <c r="S25" s="42">
        <f t="shared" si="9"/>
        <v>-18119.314004627697</v>
      </c>
      <c r="T25" s="42">
        <f t="shared" si="9"/>
        <v>-18438.637029154444</v>
      </c>
      <c r="U25" s="42">
        <f t="shared" si="9"/>
        <v>-18768.817036515098</v>
      </c>
      <c r="V25" s="42">
        <f t="shared" si="9"/>
        <v>-19110.223164126015</v>
      </c>
      <c r="W25" s="42">
        <f t="shared" si="9"/>
        <v>-19463.237100075705</v>
      </c>
      <c r="X25" s="42">
        <f t="shared" si="9"/>
        <v>-19828.253509847684</v>
      </c>
      <c r="Y25" s="42">
        <f t="shared" si="9"/>
        <v>-20205.680477551909</v>
      </c>
      <c r="Z25" s="42">
        <f t="shared" si="9"/>
        <v>-20595.939962158078</v>
      </c>
      <c r="AA25" s="42">
        <f t="shared" si="9"/>
        <v>-20999.468269240853</v>
      </c>
      <c r="AB25" s="42">
        <f t="shared" si="9"/>
        <v>-21416.716538764449</v>
      </c>
      <c r="AC25" s="42">
        <f t="shared" si="9"/>
        <v>-21848.151249451843</v>
      </c>
      <c r="AD25" s="42">
        <f t="shared" si="9"/>
        <v>-22294.254740302611</v>
      </c>
      <c r="AE25" s="42">
        <f t="shared" si="9"/>
        <v>-22755.525749842302</v>
      </c>
      <c r="AF25" s="42">
        <f t="shared" si="9"/>
        <v>-23232.479973706344</v>
      </c>
      <c r="AG25" s="42"/>
    </row>
    <row r="26" spans="2:33" x14ac:dyDescent="0.2">
      <c r="C26" s="47"/>
    </row>
    <row r="27" spans="2:33" x14ac:dyDescent="0.2">
      <c r="B27" s="2" t="s">
        <v>67</v>
      </c>
      <c r="C27" s="41">
        <f t="shared" ref="C27:AF27" si="10">SUMIF(C122:MX122,C12,C124:MX124)</f>
        <v>-7237.8133664288189</v>
      </c>
      <c r="D27" s="41">
        <f t="shared" si="10"/>
        <v>-7145.93520052031</v>
      </c>
      <c r="E27" s="41">
        <f t="shared" si="10"/>
        <v>-7048.390190380439</v>
      </c>
      <c r="F27" s="41">
        <f t="shared" si="10"/>
        <v>-6944.8288174568397</v>
      </c>
      <c r="G27" s="41">
        <f t="shared" si="10"/>
        <v>-6834.880005657631</v>
      </c>
      <c r="H27" s="41">
        <f t="shared" si="10"/>
        <v>-6718.1497917295455</v>
      </c>
      <c r="I27" s="41">
        <f t="shared" si="10"/>
        <v>-6594.2199136278996</v>
      </c>
      <c r="J27" s="41">
        <f t="shared" si="10"/>
        <v>-6462.646311820311</v>
      </c>
      <c r="K27" s="41">
        <f t="shared" si="10"/>
        <v>-6322.957538154099</v>
      </c>
      <c r="L27" s="41">
        <f t="shared" si="10"/>
        <v>-6174.6530665861201</v>
      </c>
      <c r="M27" s="41">
        <f t="shared" si="10"/>
        <v>-6017.2014997221067</v>
      </c>
      <c r="N27" s="41">
        <f t="shared" si="10"/>
        <v>-5850.0386647392834</v>
      </c>
      <c r="O27" s="41">
        <f t="shared" si="10"/>
        <v>-5672.5655918696548</v>
      </c>
      <c r="P27" s="41">
        <f t="shared" si="10"/>
        <v>-5484.1463682005569</v>
      </c>
      <c r="Q27" s="41">
        <f t="shared" si="10"/>
        <v>-5284.105859102342</v>
      </c>
      <c r="R27" s="41">
        <f t="shared" si="10"/>
        <v>-5071.7272891186894</v>
      </c>
      <c r="S27" s="41">
        <f t="shared" si="10"/>
        <v>-4846.2496736515332</v>
      </c>
      <c r="T27" s="41">
        <f t="shared" si="10"/>
        <v>-4606.8650922379366</v>
      </c>
      <c r="U27" s="41">
        <f t="shared" si="10"/>
        <v>-4352.7157936486528</v>
      </c>
      <c r="V27" s="41">
        <f t="shared" si="10"/>
        <v>-4082.8911224354829</v>
      </c>
      <c r="W27" s="41">
        <f t="shared" si="10"/>
        <v>-3796.424255914827</v>
      </c>
      <c r="X27" s="41">
        <f t="shared" si="10"/>
        <v>-3492.2887398954972</v>
      </c>
      <c r="Y27" s="41">
        <f t="shared" si="10"/>
        <v>-3169.3948107378146</v>
      </c>
      <c r="Z27" s="41">
        <f t="shared" si="10"/>
        <v>-2826.5854905653559</v>
      </c>
      <c r="AA27" s="41">
        <f t="shared" si="10"/>
        <v>-2462.632441637902</v>
      </c>
      <c r="AB27" s="41">
        <f t="shared" si="10"/>
        <v>-2076.2315650311912</v>
      </c>
      <c r="AC27" s="41">
        <f t="shared" si="10"/>
        <v>-1665.998327852853</v>
      </c>
      <c r="AD27" s="41">
        <f t="shared" si="10"/>
        <v>-1230.4628022512647</v>
      </c>
      <c r="AE27" s="41">
        <f t="shared" si="10"/>
        <v>-768.06439844131614</v>
      </c>
      <c r="AF27" s="41">
        <f t="shared" si="10"/>
        <v>-277.14627287473235</v>
      </c>
      <c r="AG27" s="42"/>
    </row>
    <row r="28" spans="2:33" x14ac:dyDescent="0.2">
      <c r="B28" s="2" t="s">
        <v>74</v>
      </c>
      <c r="C28" s="41">
        <f t="shared" ref="C28:AF28" si="11">SUMIF(C122:MX122,C12,C125:MX125)</f>
        <v>-1489.6469756475469</v>
      </c>
      <c r="D28" s="41">
        <f t="shared" si="11"/>
        <v>-1581.5251415560567</v>
      </c>
      <c r="E28" s="41">
        <f t="shared" si="11"/>
        <v>-1679.0701516959277</v>
      </c>
      <c r="F28" s="41">
        <f t="shared" si="11"/>
        <v>-1782.6315246195259</v>
      </c>
      <c r="G28" s="41">
        <f t="shared" si="11"/>
        <v>-1892.580336418735</v>
      </c>
      <c r="H28" s="41">
        <f t="shared" si="11"/>
        <v>-2009.3105503468209</v>
      </c>
      <c r="I28" s="41">
        <f t="shared" si="11"/>
        <v>-2133.240428448466</v>
      </c>
      <c r="J28" s="41">
        <f t="shared" si="11"/>
        <v>-2264.814030256055</v>
      </c>
      <c r="K28" s="41">
        <f t="shared" si="11"/>
        <v>-2404.5028039222675</v>
      </c>
      <c r="L28" s="41">
        <f t="shared" si="11"/>
        <v>-2552.8072754902469</v>
      </c>
      <c r="M28" s="41">
        <f t="shared" si="11"/>
        <v>-2710.2588423542602</v>
      </c>
      <c r="N28" s="41">
        <f t="shared" si="11"/>
        <v>-2877.4216773370822</v>
      </c>
      <c r="O28" s="41">
        <f t="shared" si="11"/>
        <v>-3054.8947502067117</v>
      </c>
      <c r="P28" s="41">
        <f t="shared" si="11"/>
        <v>-3243.3139738758091</v>
      </c>
      <c r="Q28" s="41">
        <f t="shared" si="11"/>
        <v>-3443.3544829740235</v>
      </c>
      <c r="R28" s="41">
        <f t="shared" si="11"/>
        <v>-3655.733052957677</v>
      </c>
      <c r="S28" s="41">
        <f t="shared" si="11"/>
        <v>-3881.2106684248333</v>
      </c>
      <c r="T28" s="41">
        <f t="shared" si="11"/>
        <v>-4120.5952498384286</v>
      </c>
      <c r="U28" s="41">
        <f t="shared" si="11"/>
        <v>-4374.7445484277141</v>
      </c>
      <c r="V28" s="41">
        <f t="shared" si="11"/>
        <v>-4644.5692196408827</v>
      </c>
      <c r="W28" s="41">
        <f t="shared" si="11"/>
        <v>-4931.0360861615391</v>
      </c>
      <c r="X28" s="41">
        <f t="shared" si="11"/>
        <v>-5235.1716021808688</v>
      </c>
      <c r="Y28" s="41">
        <f t="shared" si="11"/>
        <v>-5558.0655313385523</v>
      </c>
      <c r="Z28" s="41">
        <f t="shared" si="11"/>
        <v>-5900.874851511011</v>
      </c>
      <c r="AA28" s="41">
        <f t="shared" si="11"/>
        <v>-6264.8279004384631</v>
      </c>
      <c r="AB28" s="41">
        <f t="shared" si="11"/>
        <v>-6651.2287770451749</v>
      </c>
      <c r="AC28" s="41">
        <f t="shared" si="11"/>
        <v>-7061.4620142235126</v>
      </c>
      <c r="AD28" s="41">
        <f t="shared" si="11"/>
        <v>-7496.9975398251017</v>
      </c>
      <c r="AE28" s="41">
        <f t="shared" si="11"/>
        <v>-7959.3959436350506</v>
      </c>
      <c r="AF28" s="41">
        <f t="shared" si="11"/>
        <v>-8450.314069201635</v>
      </c>
      <c r="AG28" s="42"/>
    </row>
    <row r="29" spans="2:33" x14ac:dyDescent="0.2">
      <c r="B29" s="2" t="s">
        <v>68</v>
      </c>
      <c r="C29" s="41">
        <f>-Inputs!C35</f>
        <v>-1142.5999999999999</v>
      </c>
      <c r="D29" s="41">
        <f>C29*(1+Inputs!$C$23)</f>
        <v>-1181.4484</v>
      </c>
      <c r="E29" s="41">
        <f>D29*(1+Inputs!$C$23)</f>
        <v>-1221.6176456000001</v>
      </c>
      <c r="F29" s="41">
        <f>E29*(1+Inputs!$C$23)</f>
        <v>-1263.1526455504002</v>
      </c>
      <c r="G29" s="41">
        <f>F29*(1+Inputs!$C$23)</f>
        <v>-1306.0998354991139</v>
      </c>
      <c r="H29" s="41">
        <f>G29*(1+Inputs!$C$23)</f>
        <v>-1350.5072299060837</v>
      </c>
      <c r="I29" s="41">
        <f>H29*(1+Inputs!$C$23)</f>
        <v>-1396.4244757228905</v>
      </c>
      <c r="J29" s="41">
        <f>I29*(1+Inputs!$C$23)</f>
        <v>-1443.9029078974688</v>
      </c>
      <c r="K29" s="41">
        <f>J29*(1+Inputs!$C$23)</f>
        <v>-1492.9956067659828</v>
      </c>
      <c r="L29" s="41">
        <f>K29*(1+Inputs!$C$23)</f>
        <v>-1543.7574573960262</v>
      </c>
      <c r="M29" s="41">
        <f>L29*(1+Inputs!$C$23)</f>
        <v>-1596.2452109474912</v>
      </c>
      <c r="N29" s="41">
        <f>M29*(1+Inputs!$C$23)</f>
        <v>-1650.5175481197059</v>
      </c>
      <c r="O29" s="41">
        <f>N29*(1+Inputs!$C$23)</f>
        <v>-1706.6351447557759</v>
      </c>
      <c r="P29" s="41">
        <f>O29*(1+Inputs!$C$23)</f>
        <v>-1764.6607396774723</v>
      </c>
      <c r="Q29" s="41">
        <f>P29*(1+Inputs!$C$23)</f>
        <v>-1824.6592048265063</v>
      </c>
      <c r="R29" s="41">
        <f>Q29*(1+Inputs!$C$23)</f>
        <v>-1886.6976177906076</v>
      </c>
      <c r="S29" s="41">
        <f>R29*(1+Inputs!$C$23)</f>
        <v>-1950.8453367954883</v>
      </c>
      <c r="T29" s="41">
        <f>S29*(1+Inputs!$C$23)</f>
        <v>-2017.1740782465349</v>
      </c>
      <c r="U29" s="41">
        <f>T29*(1+Inputs!$C$23)</f>
        <v>-2085.757996906917</v>
      </c>
      <c r="V29" s="41">
        <f>U29*(1+Inputs!$C$23)</f>
        <v>-2156.6737688017524</v>
      </c>
      <c r="W29" s="41">
        <f>V29*(1+Inputs!$C$23)</f>
        <v>-2230.000676941012</v>
      </c>
      <c r="X29" s="41">
        <f>W29*(1+Inputs!$C$23)</f>
        <v>-2305.8206999570066</v>
      </c>
      <c r="Y29" s="41">
        <f>X29*(1+Inputs!$C$23)</f>
        <v>-2384.2186037555448</v>
      </c>
      <c r="Z29" s="41">
        <f>Y29*(1+Inputs!$C$23)</f>
        <v>-2465.2820362832335</v>
      </c>
      <c r="AA29" s="41">
        <f>Z29*(1+Inputs!$C$23)</f>
        <v>-2549.1016255168634</v>
      </c>
      <c r="AB29" s="41">
        <f>AA29*(1+Inputs!$C$23)</f>
        <v>-2635.7710807844369</v>
      </c>
      <c r="AC29" s="41">
        <f>AB29*(1+Inputs!$C$23)</f>
        <v>-2725.3872975311078</v>
      </c>
      <c r="AD29" s="41">
        <f>AC29*(1+Inputs!$C$23)</f>
        <v>-2818.0504656471658</v>
      </c>
      <c r="AE29" s="41">
        <f>AD29*(1+Inputs!$C$23)</f>
        <v>-2913.8641814791695</v>
      </c>
      <c r="AF29" s="41">
        <f>AE29*(1+Inputs!$C$23)</f>
        <v>-3012.9355636494615</v>
      </c>
      <c r="AG29" s="42"/>
    </row>
    <row r="30" spans="2:33" ht="19" x14ac:dyDescent="0.35">
      <c r="B30" s="2" t="s">
        <v>69</v>
      </c>
      <c r="C30" s="48">
        <f>-Inputs!$C$36*C13</f>
        <v>-758.16</v>
      </c>
      <c r="D30" s="48">
        <f>-Inputs!$C$36*D13</f>
        <v>-783.93744000000004</v>
      </c>
      <c r="E30" s="48">
        <f>-Inputs!$C$36*E13</f>
        <v>-810.5913129600001</v>
      </c>
      <c r="F30" s="48">
        <f>-Inputs!$C$36*F13</f>
        <v>-838.15141760064012</v>
      </c>
      <c r="G30" s="48">
        <f>-Inputs!$C$36*G13</f>
        <v>-866.64856579906188</v>
      </c>
      <c r="H30" s="48">
        <f>-Inputs!$C$36*H13</f>
        <v>-896.11461703623002</v>
      </c>
      <c r="I30" s="48">
        <f>-Inputs!$C$36*I13</f>
        <v>-926.58251401546192</v>
      </c>
      <c r="J30" s="48">
        <f>-Inputs!$C$36*J13</f>
        <v>-958.08631949198764</v>
      </c>
      <c r="K30" s="48">
        <f>-Inputs!$C$36*K13</f>
        <v>-990.6612543547152</v>
      </c>
      <c r="L30" s="48">
        <f>-Inputs!$C$36*L13</f>
        <v>-1024.3437370027755</v>
      </c>
      <c r="M30" s="48">
        <f>-Inputs!$C$36*M13</f>
        <v>-1059.1714240608699</v>
      </c>
      <c r="N30" s="48">
        <f>-Inputs!$C$36*N13</f>
        <v>-1095.1832524789395</v>
      </c>
      <c r="O30" s="48">
        <f>-Inputs!$C$36*O13</f>
        <v>-1132.4194830632234</v>
      </c>
      <c r="P30" s="48">
        <f>-Inputs!$C$36*P13</f>
        <v>-1170.9217454873731</v>
      </c>
      <c r="Q30" s="48">
        <f>-Inputs!$C$36*Q13</f>
        <v>-1210.7330848339438</v>
      </c>
      <c r="R30" s="48">
        <f>-Inputs!$C$36*R13</f>
        <v>-1251.8980097182978</v>
      </c>
      <c r="S30" s="48">
        <f>-Inputs!$C$36*S13</f>
        <v>-1294.46254204872</v>
      </c>
      <c r="T30" s="48">
        <f>-Inputs!$C$36*T13</f>
        <v>-1338.4742684783764</v>
      </c>
      <c r="U30" s="48">
        <f>-Inputs!$C$36*U13</f>
        <v>-1383.9823936066409</v>
      </c>
      <c r="V30" s="48">
        <f>-Inputs!$C$36*V13</f>
        <v>-1431.0377949892668</v>
      </c>
      <c r="W30" s="48">
        <f>-Inputs!$C$36*W13</f>
        <v>-1479.693080018902</v>
      </c>
      <c r="X30" s="48">
        <f>-Inputs!$C$36*X13</f>
        <v>-1530.0026447395448</v>
      </c>
      <c r="Y30" s="48">
        <f>-Inputs!$C$36*Y13</f>
        <v>-1582.0227346606894</v>
      </c>
      <c r="Z30" s="48">
        <f>-Inputs!$C$36*Z13</f>
        <v>-1635.8115076391528</v>
      </c>
      <c r="AA30" s="48">
        <f>-Inputs!$C$36*AA13</f>
        <v>-1691.4290988988839</v>
      </c>
      <c r="AB30" s="48">
        <f>-Inputs!$C$36*AB13</f>
        <v>-1748.9376882614461</v>
      </c>
      <c r="AC30" s="48">
        <f>-Inputs!$C$36*AC13</f>
        <v>-1808.4015696623351</v>
      </c>
      <c r="AD30" s="48">
        <f>-Inputs!$C$36*AD13</f>
        <v>-1869.8872230308543</v>
      </c>
      <c r="AE30" s="48">
        <f>-Inputs!$C$36*AE13</f>
        <v>-1933.4633886139034</v>
      </c>
      <c r="AF30" s="48">
        <f>-Inputs!$C$36*AF13</f>
        <v>-1999.2011438267759</v>
      </c>
      <c r="AG30" s="42"/>
    </row>
    <row r="31" spans="2:33" x14ac:dyDescent="0.2">
      <c r="B31" s="2" t="s">
        <v>70</v>
      </c>
      <c r="C31" s="41">
        <f>SUM(C27:C30)</f>
        <v>-10628.220342076365</v>
      </c>
      <c r="D31" s="41">
        <f t="shared" ref="D31:AF31" si="12">SUM(D27:D30)</f>
        <v>-10692.846182076366</v>
      </c>
      <c r="E31" s="41">
        <f t="shared" si="12"/>
        <v>-10759.669300636366</v>
      </c>
      <c r="F31" s="41">
        <f t="shared" si="12"/>
        <v>-10828.764405227406</v>
      </c>
      <c r="G31" s="41">
        <f t="shared" si="12"/>
        <v>-10900.208743374542</v>
      </c>
      <c r="H31" s="41">
        <f t="shared" si="12"/>
        <v>-10974.08218901868</v>
      </c>
      <c r="I31" s="41">
        <f t="shared" si="12"/>
        <v>-11050.467331814716</v>
      </c>
      <c r="J31" s="41">
        <f t="shared" si="12"/>
        <v>-11129.449569465824</v>
      </c>
      <c r="K31" s="41">
        <f t="shared" si="12"/>
        <v>-11211.117203197064</v>
      </c>
      <c r="L31" s="41">
        <f t="shared" si="12"/>
        <v>-11295.561536475168</v>
      </c>
      <c r="M31" s="41">
        <f t="shared" si="12"/>
        <v>-11382.876977084728</v>
      </c>
      <c r="N31" s="41">
        <f t="shared" si="12"/>
        <v>-11473.16114267501</v>
      </c>
      <c r="O31" s="41">
        <f t="shared" si="12"/>
        <v>-11566.514969895366</v>
      </c>
      <c r="P31" s="41">
        <f t="shared" si="12"/>
        <v>-11663.042827241212</v>
      </c>
      <c r="Q31" s="41">
        <f t="shared" si="12"/>
        <v>-11762.852631736816</v>
      </c>
      <c r="R31" s="41">
        <f t="shared" si="12"/>
        <v>-11866.055969585272</v>
      </c>
      <c r="S31" s="41">
        <f t="shared" si="12"/>
        <v>-11972.768220920574</v>
      </c>
      <c r="T31" s="41">
        <f t="shared" si="12"/>
        <v>-12083.108688801276</v>
      </c>
      <c r="U31" s="41">
        <f t="shared" si="12"/>
        <v>-12197.200732589925</v>
      </c>
      <c r="V31" s="41">
        <f t="shared" si="12"/>
        <v>-12315.171905867384</v>
      </c>
      <c r="W31" s="41">
        <f t="shared" si="12"/>
        <v>-12437.154099036281</v>
      </c>
      <c r="X31" s="41">
        <f t="shared" si="12"/>
        <v>-12563.283686772918</v>
      </c>
      <c r="Y31" s="41">
        <f t="shared" si="12"/>
        <v>-12693.701680492601</v>
      </c>
      <c r="Z31" s="41">
        <f t="shared" si="12"/>
        <v>-12828.553885998754</v>
      </c>
      <c r="AA31" s="41">
        <f t="shared" si="12"/>
        <v>-12967.991066492112</v>
      </c>
      <c r="AB31" s="41">
        <f t="shared" si="12"/>
        <v>-13112.16911112225</v>
      </c>
      <c r="AC31" s="41">
        <f t="shared" si="12"/>
        <v>-13261.249209269808</v>
      </c>
      <c r="AD31" s="41">
        <f t="shared" si="12"/>
        <v>-13415.398030754386</v>
      </c>
      <c r="AE31" s="41">
        <f t="shared" si="12"/>
        <v>-13574.78791216944</v>
      </c>
      <c r="AF31" s="41">
        <f t="shared" si="12"/>
        <v>-13739.597049552605</v>
      </c>
      <c r="AG31" s="42"/>
    </row>
    <row r="32" spans="2:33" ht="19" x14ac:dyDescent="0.35">
      <c r="B32" s="2" t="s">
        <v>6</v>
      </c>
      <c r="C32" s="48">
        <f>-Inputs!$C$37*Inputs!$C$33</f>
        <v>0</v>
      </c>
      <c r="D32" s="48">
        <f>-Inputs!$C$37*Inputs!$C$33</f>
        <v>0</v>
      </c>
      <c r="E32" s="48">
        <f>-Inputs!$C$37*Inputs!$C$33</f>
        <v>0</v>
      </c>
      <c r="F32" s="48">
        <f>-Inputs!$C$37*Inputs!$C$33</f>
        <v>0</v>
      </c>
      <c r="G32" s="48">
        <f>-Inputs!$C$37*Inputs!$C$33</f>
        <v>0</v>
      </c>
      <c r="H32" s="48">
        <f>-Inputs!$C$37*Inputs!$C$33</f>
        <v>0</v>
      </c>
      <c r="I32" s="48">
        <f>-Inputs!$C$37*Inputs!$C$33</f>
        <v>0</v>
      </c>
      <c r="J32" s="48">
        <f>-Inputs!$C$37*Inputs!$C$33</f>
        <v>0</v>
      </c>
      <c r="K32" s="48">
        <f>-Inputs!$C$37*Inputs!$C$33</f>
        <v>0</v>
      </c>
      <c r="L32" s="48">
        <f>-Inputs!$C$37*Inputs!$C$33</f>
        <v>0</v>
      </c>
      <c r="M32" s="48">
        <f>-Inputs!$C$37*Inputs!$C$33</f>
        <v>0</v>
      </c>
      <c r="N32" s="48">
        <f>-Inputs!$C$37*Inputs!$C$33</f>
        <v>0</v>
      </c>
      <c r="O32" s="48">
        <f>-Inputs!$C$37*Inputs!$C$33</f>
        <v>0</v>
      </c>
      <c r="P32" s="48">
        <f>-Inputs!$C$37*Inputs!$C$33</f>
        <v>0</v>
      </c>
      <c r="Q32" s="48">
        <f>-Inputs!$C$37*Inputs!$C$33</f>
        <v>0</v>
      </c>
      <c r="R32" s="48">
        <f>-Inputs!$C$37*Inputs!$C$33</f>
        <v>0</v>
      </c>
      <c r="S32" s="48">
        <f>-Inputs!$C$37*Inputs!$C$33</f>
        <v>0</v>
      </c>
      <c r="T32" s="48">
        <f>-Inputs!$C$37*Inputs!$C$33</f>
        <v>0</v>
      </c>
      <c r="U32" s="48">
        <f>-Inputs!$C$37*Inputs!$C$33</f>
        <v>0</v>
      </c>
      <c r="V32" s="48">
        <f>-Inputs!$C$37*Inputs!$C$33</f>
        <v>0</v>
      </c>
      <c r="W32" s="48">
        <f>-Inputs!$C$37*Inputs!$C$33</f>
        <v>0</v>
      </c>
      <c r="X32" s="48">
        <f>-Inputs!$C$37*Inputs!$C$33</f>
        <v>0</v>
      </c>
      <c r="Y32" s="48">
        <f>-Inputs!$C$37*Inputs!$C$33</f>
        <v>0</v>
      </c>
      <c r="Z32" s="48">
        <f>-Inputs!$C$37*Inputs!$C$33</f>
        <v>0</v>
      </c>
      <c r="AA32" s="48">
        <f>-Inputs!$C$37*Inputs!$C$33</f>
        <v>0</v>
      </c>
      <c r="AB32" s="48">
        <f>-Inputs!$C$37*Inputs!$C$33</f>
        <v>0</v>
      </c>
      <c r="AC32" s="48">
        <f>-Inputs!$C$37*Inputs!$C$33</f>
        <v>0</v>
      </c>
      <c r="AD32" s="48">
        <f>-Inputs!$C$37*Inputs!$C$33</f>
        <v>0</v>
      </c>
      <c r="AE32" s="48">
        <f>-Inputs!$C$37*Inputs!$C$33</f>
        <v>0</v>
      </c>
      <c r="AF32" s="48">
        <f>-Inputs!$C$37*Inputs!$C$33</f>
        <v>0</v>
      </c>
      <c r="AG32" s="42"/>
    </row>
    <row r="33" spans="1:33" ht="19" x14ac:dyDescent="0.35">
      <c r="B33" s="2" t="s">
        <v>71</v>
      </c>
      <c r="C33" s="48">
        <f>SUM(C31:C32)</f>
        <v>-10628.220342076365</v>
      </c>
      <c r="D33" s="48">
        <f t="shared" ref="D33:AF33" si="13">SUM(D31:D32)</f>
        <v>-10692.846182076366</v>
      </c>
      <c r="E33" s="48">
        <f t="shared" si="13"/>
        <v>-10759.669300636366</v>
      </c>
      <c r="F33" s="48">
        <f t="shared" si="13"/>
        <v>-10828.764405227406</v>
      </c>
      <c r="G33" s="48">
        <f t="shared" si="13"/>
        <v>-10900.208743374542</v>
      </c>
      <c r="H33" s="48">
        <f t="shared" si="13"/>
        <v>-10974.08218901868</v>
      </c>
      <c r="I33" s="48">
        <f t="shared" si="13"/>
        <v>-11050.467331814716</v>
      </c>
      <c r="J33" s="48">
        <f t="shared" si="13"/>
        <v>-11129.449569465824</v>
      </c>
      <c r="K33" s="48">
        <f t="shared" si="13"/>
        <v>-11211.117203197064</v>
      </c>
      <c r="L33" s="48">
        <f t="shared" si="13"/>
        <v>-11295.561536475168</v>
      </c>
      <c r="M33" s="48">
        <f t="shared" si="13"/>
        <v>-11382.876977084728</v>
      </c>
      <c r="N33" s="48">
        <f t="shared" si="13"/>
        <v>-11473.16114267501</v>
      </c>
      <c r="O33" s="48">
        <f t="shared" si="13"/>
        <v>-11566.514969895366</v>
      </c>
      <c r="P33" s="48">
        <f t="shared" si="13"/>
        <v>-11663.042827241212</v>
      </c>
      <c r="Q33" s="48">
        <f t="shared" si="13"/>
        <v>-11762.852631736816</v>
      </c>
      <c r="R33" s="48">
        <f t="shared" si="13"/>
        <v>-11866.055969585272</v>
      </c>
      <c r="S33" s="48">
        <f t="shared" si="13"/>
        <v>-11972.768220920574</v>
      </c>
      <c r="T33" s="48">
        <f t="shared" si="13"/>
        <v>-12083.108688801276</v>
      </c>
      <c r="U33" s="48">
        <f t="shared" si="13"/>
        <v>-12197.200732589925</v>
      </c>
      <c r="V33" s="48">
        <f t="shared" si="13"/>
        <v>-12315.171905867384</v>
      </c>
      <c r="W33" s="48">
        <f t="shared" si="13"/>
        <v>-12437.154099036281</v>
      </c>
      <c r="X33" s="48">
        <f t="shared" si="13"/>
        <v>-12563.283686772918</v>
      </c>
      <c r="Y33" s="48">
        <f t="shared" si="13"/>
        <v>-12693.701680492601</v>
      </c>
      <c r="Z33" s="48">
        <f t="shared" si="13"/>
        <v>-12828.553885998754</v>
      </c>
      <c r="AA33" s="48">
        <f t="shared" si="13"/>
        <v>-12967.991066492112</v>
      </c>
      <c r="AB33" s="48">
        <f t="shared" si="13"/>
        <v>-13112.16911112225</v>
      </c>
      <c r="AC33" s="48">
        <f t="shared" si="13"/>
        <v>-13261.249209269808</v>
      </c>
      <c r="AD33" s="48">
        <f t="shared" si="13"/>
        <v>-13415.398030754386</v>
      </c>
      <c r="AE33" s="48">
        <f t="shared" si="13"/>
        <v>-13574.78791216944</v>
      </c>
      <c r="AF33" s="48">
        <f t="shared" si="13"/>
        <v>-13739.597049552605</v>
      </c>
      <c r="AG33" s="42"/>
    </row>
    <row r="34" spans="1:33" x14ac:dyDescent="0.2">
      <c r="B34" s="2" t="s">
        <v>72</v>
      </c>
      <c r="C34" s="41">
        <f>SUM(C33,C23)</f>
        <v>-14228.220342076365</v>
      </c>
      <c r="D34" s="41">
        <f t="shared" ref="D34:AF34" si="14">SUM(D33,D23)</f>
        <v>-14415.246182076366</v>
      </c>
      <c r="E34" s="41">
        <f t="shared" si="14"/>
        <v>-14608.630900636366</v>
      </c>
      <c r="F34" s="41">
        <f t="shared" si="14"/>
        <v>-14808.590699627406</v>
      </c>
      <c r="G34" s="41">
        <f t="shared" si="14"/>
        <v>-15015.349131784144</v>
      </c>
      <c r="H34" s="41">
        <f t="shared" si="14"/>
        <v>-15229.137350634206</v>
      </c>
      <c r="I34" s="41">
        <f t="shared" si="14"/>
        <v>-15450.194368925171</v>
      </c>
      <c r="J34" s="41">
        <f t="shared" si="14"/>
        <v>-15678.767325838035</v>
      </c>
      <c r="K34" s="41">
        <f t="shared" si="14"/>
        <v>-15915.111763285931</v>
      </c>
      <c r="L34" s="41">
        <f t="shared" si="14"/>
        <v>-16159.491911607056</v>
      </c>
      <c r="M34" s="41">
        <f t="shared" si="14"/>
        <v>-16412.180984971103</v>
      </c>
      <c r="N34" s="41">
        <f t="shared" si="14"/>
        <v>-16673.461486829518</v>
      </c>
      <c r="O34" s="41">
        <f t="shared" si="14"/>
        <v>-16943.625525751129</v>
      </c>
      <c r="P34" s="41">
        <f t="shared" si="14"/>
        <v>-17222.97514199607</v>
      </c>
      <c r="Q34" s="41">
        <f t="shared" si="14"/>
        <v>-17511.822645193341</v>
      </c>
      <c r="R34" s="41">
        <f t="shared" si="14"/>
        <v>-17810.490963499316</v>
      </c>
      <c r="S34" s="41">
        <f t="shared" si="14"/>
        <v>-18119.314004627697</v>
      </c>
      <c r="T34" s="41">
        <f t="shared" si="14"/>
        <v>-18438.637029154444</v>
      </c>
      <c r="U34" s="41">
        <f t="shared" si="14"/>
        <v>-18768.817036515098</v>
      </c>
      <c r="V34" s="41">
        <f t="shared" si="14"/>
        <v>-19110.223164126015</v>
      </c>
      <c r="W34" s="41">
        <f t="shared" si="14"/>
        <v>-19463.237100075705</v>
      </c>
      <c r="X34" s="41">
        <f t="shared" si="14"/>
        <v>-19828.253509847684</v>
      </c>
      <c r="Y34" s="41">
        <f t="shared" si="14"/>
        <v>-20205.680477551909</v>
      </c>
      <c r="Z34" s="41">
        <f t="shared" si="14"/>
        <v>-20595.939962158078</v>
      </c>
      <c r="AA34" s="41">
        <f t="shared" si="14"/>
        <v>-20999.468269240853</v>
      </c>
      <c r="AB34" s="41">
        <f t="shared" si="14"/>
        <v>-21416.716538764449</v>
      </c>
      <c r="AC34" s="41">
        <f t="shared" si="14"/>
        <v>-21848.151249451843</v>
      </c>
      <c r="AD34" s="41">
        <f t="shared" si="14"/>
        <v>-22294.254740302611</v>
      </c>
      <c r="AE34" s="41">
        <f t="shared" si="14"/>
        <v>-22755.525749842302</v>
      </c>
      <c r="AF34" s="41">
        <f t="shared" si="14"/>
        <v>-23232.479973706344</v>
      </c>
      <c r="AG34" s="42"/>
    </row>
    <row r="35" spans="1:33" x14ac:dyDescent="0.2"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2"/>
    </row>
    <row r="36" spans="1:33" x14ac:dyDescent="0.2"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</row>
    <row r="37" spans="1:33" x14ac:dyDescent="0.2">
      <c r="B37" s="2" t="s">
        <v>115</v>
      </c>
      <c r="C37" s="41">
        <f>C25-C14-Inputs!C24</f>
        <v>-49103.58034207637</v>
      </c>
      <c r="D37" s="41">
        <f t="shared" ref="D37:AF37" si="15">D25</f>
        <v>-14415.246182076366</v>
      </c>
      <c r="E37" s="41">
        <f t="shared" si="15"/>
        <v>-14608.630900636366</v>
      </c>
      <c r="F37" s="41">
        <f t="shared" si="15"/>
        <v>-14808.590699627406</v>
      </c>
      <c r="G37" s="41">
        <f t="shared" si="15"/>
        <v>-15015.349131784144</v>
      </c>
      <c r="H37" s="41">
        <f t="shared" si="15"/>
        <v>-15229.137350634206</v>
      </c>
      <c r="I37" s="41">
        <f t="shared" si="15"/>
        <v>-15450.194368925171</v>
      </c>
      <c r="J37" s="41">
        <f t="shared" si="15"/>
        <v>-15678.767325838035</v>
      </c>
      <c r="K37" s="41">
        <f t="shared" si="15"/>
        <v>-15915.111763285931</v>
      </c>
      <c r="L37" s="41">
        <f t="shared" si="15"/>
        <v>-16159.491911607056</v>
      </c>
      <c r="M37" s="41">
        <f t="shared" si="15"/>
        <v>-16412.180984971103</v>
      </c>
      <c r="N37" s="41">
        <f t="shared" si="15"/>
        <v>-16673.461486829518</v>
      </c>
      <c r="O37" s="41">
        <f t="shared" si="15"/>
        <v>-16943.625525751129</v>
      </c>
      <c r="P37" s="41">
        <f t="shared" si="15"/>
        <v>-17222.97514199607</v>
      </c>
      <c r="Q37" s="41">
        <f t="shared" si="15"/>
        <v>-17511.822645193341</v>
      </c>
      <c r="R37" s="41">
        <f t="shared" si="15"/>
        <v>-17810.490963499316</v>
      </c>
      <c r="S37" s="41">
        <f t="shared" si="15"/>
        <v>-18119.314004627697</v>
      </c>
      <c r="T37" s="41">
        <f t="shared" si="15"/>
        <v>-18438.637029154444</v>
      </c>
      <c r="U37" s="41">
        <f t="shared" si="15"/>
        <v>-18768.817036515098</v>
      </c>
      <c r="V37" s="41">
        <f t="shared" si="15"/>
        <v>-19110.223164126015</v>
      </c>
      <c r="W37" s="41">
        <f t="shared" si="15"/>
        <v>-19463.237100075705</v>
      </c>
      <c r="X37" s="41">
        <f t="shared" si="15"/>
        <v>-19828.253509847684</v>
      </c>
      <c r="Y37" s="41">
        <f t="shared" si="15"/>
        <v>-20205.680477551909</v>
      </c>
      <c r="Z37" s="41">
        <f t="shared" si="15"/>
        <v>-20595.939962158078</v>
      </c>
      <c r="AA37" s="41">
        <f t="shared" si="15"/>
        <v>-20999.468269240853</v>
      </c>
      <c r="AB37" s="41">
        <f t="shared" si="15"/>
        <v>-21416.716538764449</v>
      </c>
      <c r="AC37" s="41">
        <f t="shared" si="15"/>
        <v>-21848.151249451843</v>
      </c>
      <c r="AD37" s="41">
        <f t="shared" si="15"/>
        <v>-22294.254740302611</v>
      </c>
      <c r="AE37" s="41">
        <f t="shared" si="15"/>
        <v>-22755.525749842302</v>
      </c>
      <c r="AF37" s="41">
        <f t="shared" si="15"/>
        <v>-23232.479973706344</v>
      </c>
      <c r="AG37" s="42"/>
    </row>
    <row r="38" spans="1:33" x14ac:dyDescent="0.2">
      <c r="B38" s="2" t="s">
        <v>76</v>
      </c>
      <c r="C38" s="47">
        <f>C21</f>
        <v>22566.494975647547</v>
      </c>
      <c r="D38" s="47">
        <f>D21-C21</f>
        <v>6577.1930135560578</v>
      </c>
      <c r="E38" s="47">
        <f t="shared" ref="E38:AF38" si="16">E21-D21</f>
        <v>6844.5907313439347</v>
      </c>
      <c r="F38" s="47">
        <f t="shared" si="16"/>
        <v>7123.779803975558</v>
      </c>
      <c r="G38" s="47">
        <f t="shared" si="16"/>
        <v>7415.3276572728719</v>
      </c>
      <c r="H38" s="47">
        <f t="shared" si="16"/>
        <v>7719.831280110011</v>
      </c>
      <c r="I38" s="47">
        <f t="shared" si="16"/>
        <v>8037.9188630236022</v>
      </c>
      <c r="J38" s="47">
        <f t="shared" si="16"/>
        <v>8370.2515316067293</v>
      </c>
      <c r="K38" s="47">
        <f t="shared" si="16"/>
        <v>8717.525180318873</v>
      </c>
      <c r="L38" s="47">
        <f t="shared" si="16"/>
        <v>9080.4724126843503</v>
      </c>
      <c r="M38" s="47">
        <f t="shared" si="16"/>
        <v>9459.8645942129515</v>
      </c>
      <c r="N38" s="47">
        <f t="shared" si="16"/>
        <v>9856.5140247589588</v>
      </c>
      <c r="O38" s="47">
        <f t="shared" si="16"/>
        <v>10271.27623744095</v>
      </c>
      <c r="P38" s="47">
        <f t="shared" si="16"/>
        <v>10705.052431676013</v>
      </c>
      <c r="Q38" s="47">
        <f t="shared" si="16"/>
        <v>11158.792048339412</v>
      </c>
      <c r="R38" s="47">
        <f t="shared" si="16"/>
        <v>11633.495495545503</v>
      </c>
      <c r="S38" s="47">
        <f t="shared" si="16"/>
        <v>12130.217034060654</v>
      </c>
      <c r="T38" s="47">
        <f t="shared" si="16"/>
        <v>12650.06783190585</v>
      </c>
      <c r="U38" s="47">
        <f t="shared" si="16"/>
        <v>13194.219198285457</v>
      </c>
      <c r="V38" s="47">
        <f t="shared" si="16"/>
        <v>13763.906007593789</v>
      </c>
      <c r="W38" s="47">
        <f t="shared" si="16"/>
        <v>14360.430324904824</v>
      </c>
      <c r="X38" s="47">
        <f t="shared" si="16"/>
        <v>14985.165245041397</v>
      </c>
      <c r="Y38" s="47">
        <f t="shared" si="16"/>
        <v>15639.558958056412</v>
      </c>
      <c r="Z38" s="47">
        <f t="shared" si="16"/>
        <v>16325.139054737258</v>
      </c>
      <c r="AA38" s="47">
        <f t="shared" si="16"/>
        <v>17043.517086574342</v>
      </c>
      <c r="AB38" s="47">
        <f t="shared" si="16"/>
        <v>17796.393395509687</v>
      </c>
      <c r="AC38" s="47">
        <f t="shared" si="16"/>
        <v>18585.562229715812</v>
      </c>
      <c r="AD38" s="47">
        <f t="shared" si="16"/>
        <v>19412.917162644153</v>
      </c>
      <c r="AE38" s="47">
        <f t="shared" si="16"/>
        <v>20280.456833629869</v>
      </c>
      <c r="AF38" s="47">
        <f t="shared" si="16"/>
        <v>21190.291029456421</v>
      </c>
    </row>
    <row r="39" spans="1:33" x14ac:dyDescent="0.2">
      <c r="B39" s="2" t="s">
        <v>13</v>
      </c>
      <c r="C39" s="42">
        <f t="shared" ref="C39:AF39" si="17">SUM(C37:C38)</f>
        <v>-26537.085366428822</v>
      </c>
      <c r="D39" s="42">
        <f t="shared" si="17"/>
        <v>-7838.0531685203077</v>
      </c>
      <c r="E39" s="42">
        <f t="shared" si="17"/>
        <v>-7764.0401692924315</v>
      </c>
      <c r="F39" s="42">
        <f t="shared" si="17"/>
        <v>-7684.8108956518481</v>
      </c>
      <c r="G39" s="42">
        <f t="shared" si="17"/>
        <v>-7600.0214745112717</v>
      </c>
      <c r="H39" s="42">
        <f t="shared" si="17"/>
        <v>-7509.3060705241951</v>
      </c>
      <c r="I39" s="42">
        <f t="shared" si="17"/>
        <v>-7412.275505901569</v>
      </c>
      <c r="J39" s="42">
        <f t="shared" si="17"/>
        <v>-7308.5157942313053</v>
      </c>
      <c r="K39" s="42">
        <f t="shared" si="17"/>
        <v>-7197.5865829670583</v>
      </c>
      <c r="L39" s="42">
        <f t="shared" si="17"/>
        <v>-7079.0194989227057</v>
      </c>
      <c r="M39" s="42">
        <f t="shared" si="17"/>
        <v>-6952.3163907581511</v>
      </c>
      <c r="N39" s="42">
        <f t="shared" si="17"/>
        <v>-6816.9474620705587</v>
      </c>
      <c r="O39" s="42">
        <f t="shared" si="17"/>
        <v>-6672.349288310179</v>
      </c>
      <c r="P39" s="42">
        <f t="shared" si="17"/>
        <v>-6517.9227103200574</v>
      </c>
      <c r="Q39" s="42">
        <f t="shared" si="17"/>
        <v>-6353.0305968539287</v>
      </c>
      <c r="R39" s="42">
        <f t="shared" si="17"/>
        <v>-6176.9954679538132</v>
      </c>
      <c r="S39" s="42">
        <f t="shared" si="17"/>
        <v>-5989.0969705670432</v>
      </c>
      <c r="T39" s="42">
        <f t="shared" si="17"/>
        <v>-5788.5691972485947</v>
      </c>
      <c r="U39" s="42">
        <f t="shared" si="17"/>
        <v>-5574.5978382296416</v>
      </c>
      <c r="V39" s="42">
        <f t="shared" si="17"/>
        <v>-5346.3171565322264</v>
      </c>
      <c r="W39" s="42">
        <f t="shared" si="17"/>
        <v>-5102.8067751708804</v>
      </c>
      <c r="X39" s="42">
        <f t="shared" si="17"/>
        <v>-4843.088264806287</v>
      </c>
      <c r="Y39" s="42">
        <f t="shared" si="17"/>
        <v>-4566.1215194954966</v>
      </c>
      <c r="Z39" s="42">
        <f t="shared" si="17"/>
        <v>-4270.8009074208203</v>
      </c>
      <c r="AA39" s="42">
        <f t="shared" si="17"/>
        <v>-3955.9511826665112</v>
      </c>
      <c r="AB39" s="42">
        <f t="shared" si="17"/>
        <v>-3620.3231432547618</v>
      </c>
      <c r="AC39" s="42">
        <f t="shared" si="17"/>
        <v>-3262.5890197360313</v>
      </c>
      <c r="AD39" s="42">
        <f t="shared" si="17"/>
        <v>-2881.337577658458</v>
      </c>
      <c r="AE39" s="42">
        <f t="shared" si="17"/>
        <v>-2475.0689162124327</v>
      </c>
      <c r="AF39" s="42">
        <f t="shared" si="17"/>
        <v>-2042.1889442499232</v>
      </c>
    </row>
    <row r="40" spans="1:33" s="4" customFormat="1" x14ac:dyDescent="0.2">
      <c r="B40" s="4" t="s">
        <v>8</v>
      </c>
      <c r="C40" s="43">
        <f>SUM(C37:C38)</f>
        <v>-26537.085366428822</v>
      </c>
      <c r="D40" s="43">
        <f>C40+D39</f>
        <v>-34375.138534949132</v>
      </c>
      <c r="E40" s="43">
        <f t="shared" ref="E40:AF40" si="18">D40+E39</f>
        <v>-42139.178704241567</v>
      </c>
      <c r="F40" s="43">
        <f t="shared" si="18"/>
        <v>-49823.989599893415</v>
      </c>
      <c r="G40" s="43">
        <f t="shared" si="18"/>
        <v>-57424.011074404683</v>
      </c>
      <c r="H40" s="43">
        <f t="shared" si="18"/>
        <v>-64933.317144928878</v>
      </c>
      <c r="I40" s="43">
        <f t="shared" si="18"/>
        <v>-72345.592650830455</v>
      </c>
      <c r="J40" s="43">
        <f t="shared" si="18"/>
        <v>-79654.108445061764</v>
      </c>
      <c r="K40" s="43">
        <f t="shared" si="18"/>
        <v>-86851.695028028829</v>
      </c>
      <c r="L40" s="43">
        <f t="shared" si="18"/>
        <v>-93930.714526951531</v>
      </c>
      <c r="M40" s="43">
        <f t="shared" si="18"/>
        <v>-100883.03091770968</v>
      </c>
      <c r="N40" s="43">
        <f t="shared" si="18"/>
        <v>-107699.97837978024</v>
      </c>
      <c r="O40" s="43">
        <f t="shared" si="18"/>
        <v>-114372.32766809041</v>
      </c>
      <c r="P40" s="43">
        <f t="shared" si="18"/>
        <v>-120890.25037841046</v>
      </c>
      <c r="Q40" s="43">
        <f t="shared" si="18"/>
        <v>-127243.2809752644</v>
      </c>
      <c r="R40" s="43">
        <f t="shared" si="18"/>
        <v>-133420.2764432182</v>
      </c>
      <c r="S40" s="43">
        <f t="shared" si="18"/>
        <v>-139409.37341378524</v>
      </c>
      <c r="T40" s="43">
        <f t="shared" si="18"/>
        <v>-145197.94261103385</v>
      </c>
      <c r="U40" s="43">
        <f t="shared" si="18"/>
        <v>-150772.5404492635</v>
      </c>
      <c r="V40" s="43">
        <f t="shared" si="18"/>
        <v>-156118.85760579573</v>
      </c>
      <c r="W40" s="43">
        <f t="shared" si="18"/>
        <v>-161221.6643809666</v>
      </c>
      <c r="X40" s="43">
        <f t="shared" si="18"/>
        <v>-166064.75264577288</v>
      </c>
      <c r="Y40" s="43">
        <f t="shared" si="18"/>
        <v>-170630.87416526838</v>
      </c>
      <c r="Z40" s="43">
        <f t="shared" si="18"/>
        <v>-174901.67507268919</v>
      </c>
      <c r="AA40" s="43">
        <f t="shared" si="18"/>
        <v>-178857.62625535572</v>
      </c>
      <c r="AB40" s="43">
        <f t="shared" si="18"/>
        <v>-182477.94939861048</v>
      </c>
      <c r="AC40" s="43">
        <f t="shared" si="18"/>
        <v>-185740.53841834652</v>
      </c>
      <c r="AD40" s="43">
        <f t="shared" si="18"/>
        <v>-188621.87599600496</v>
      </c>
      <c r="AE40" s="43">
        <f t="shared" si="18"/>
        <v>-191096.94491221738</v>
      </c>
      <c r="AF40" s="43">
        <f t="shared" si="18"/>
        <v>-193139.13385646732</v>
      </c>
    </row>
    <row r="42" spans="1:33" s="39" customFormat="1" x14ac:dyDescent="0.2">
      <c r="A42" s="39" t="s">
        <v>16</v>
      </c>
      <c r="C42" s="44"/>
    </row>
    <row r="43" spans="1:33" x14ac:dyDescent="0.2">
      <c r="C43" s="40" t="s">
        <v>19</v>
      </c>
      <c r="D43" s="40" t="s">
        <v>20</v>
      </c>
      <c r="E43" s="40" t="s">
        <v>21</v>
      </c>
      <c r="F43" s="40" t="s">
        <v>22</v>
      </c>
      <c r="G43" s="40" t="s">
        <v>23</v>
      </c>
      <c r="H43" s="40" t="s">
        <v>24</v>
      </c>
      <c r="I43" s="40" t="s">
        <v>25</v>
      </c>
      <c r="J43" s="40" t="s">
        <v>26</v>
      </c>
      <c r="K43" s="40" t="s">
        <v>27</v>
      </c>
      <c r="L43" s="40" t="s">
        <v>28</v>
      </c>
      <c r="M43" s="40" t="s">
        <v>29</v>
      </c>
      <c r="N43" s="40" t="s">
        <v>30</v>
      </c>
      <c r="O43" s="40" t="s">
        <v>31</v>
      </c>
      <c r="P43" s="40" t="s">
        <v>32</v>
      </c>
      <c r="Q43" s="40" t="s">
        <v>33</v>
      </c>
      <c r="R43" s="40" t="s">
        <v>34</v>
      </c>
      <c r="S43" s="40" t="s">
        <v>35</v>
      </c>
      <c r="T43" s="40" t="s">
        <v>36</v>
      </c>
      <c r="U43" s="40" t="s">
        <v>37</v>
      </c>
      <c r="V43" s="40" t="s">
        <v>38</v>
      </c>
      <c r="W43" s="40" t="s">
        <v>39</v>
      </c>
      <c r="X43" s="40" t="s">
        <v>40</v>
      </c>
      <c r="Y43" s="40" t="s">
        <v>41</v>
      </c>
      <c r="Z43" s="40" t="s">
        <v>42</v>
      </c>
      <c r="AA43" s="40" t="s">
        <v>43</v>
      </c>
      <c r="AB43" s="40" t="s">
        <v>44</v>
      </c>
      <c r="AC43" s="40" t="s">
        <v>45</v>
      </c>
      <c r="AD43" s="40" t="s">
        <v>46</v>
      </c>
      <c r="AE43" s="40" t="s">
        <v>47</v>
      </c>
      <c r="AF43" s="40" t="s">
        <v>48</v>
      </c>
    </row>
    <row r="44" spans="1:33" x14ac:dyDescent="0.2">
      <c r="B44" s="2" t="s">
        <v>2</v>
      </c>
      <c r="C44" s="41">
        <f t="shared" ref="C44:AF44" si="19">C13</f>
        <v>151632</v>
      </c>
      <c r="D44" s="41">
        <f t="shared" si="19"/>
        <v>156787.48800000001</v>
      </c>
      <c r="E44" s="45">
        <f t="shared" si="19"/>
        <v>162118.26259200001</v>
      </c>
      <c r="F44" s="45">
        <f t="shared" si="19"/>
        <v>167630.28352012802</v>
      </c>
      <c r="G44" s="45">
        <f t="shared" si="19"/>
        <v>173329.71315981238</v>
      </c>
      <c r="H44" s="45">
        <f t="shared" si="19"/>
        <v>179222.92340724601</v>
      </c>
      <c r="I44" s="45">
        <f t="shared" si="19"/>
        <v>185316.50280309239</v>
      </c>
      <c r="J44" s="45">
        <f t="shared" si="19"/>
        <v>191617.26389839753</v>
      </c>
      <c r="K44" s="45">
        <f t="shared" si="19"/>
        <v>198132.25087094304</v>
      </c>
      <c r="L44" s="45">
        <f t="shared" si="19"/>
        <v>204868.74740055509</v>
      </c>
      <c r="M44" s="45">
        <f t="shared" si="19"/>
        <v>211834.28481217395</v>
      </c>
      <c r="N44" s="45">
        <f t="shared" si="19"/>
        <v>219036.65049578788</v>
      </c>
      <c r="O44" s="45">
        <f t="shared" si="19"/>
        <v>226483.89661264466</v>
      </c>
      <c r="P44" s="45">
        <f t="shared" si="19"/>
        <v>234184.34909747459</v>
      </c>
      <c r="Q44" s="45">
        <f t="shared" si="19"/>
        <v>242146.61696678874</v>
      </c>
      <c r="R44" s="45">
        <f t="shared" si="19"/>
        <v>250379.60194365957</v>
      </c>
      <c r="S44" s="45">
        <f t="shared" si="19"/>
        <v>258892.50840974398</v>
      </c>
      <c r="T44" s="45">
        <f t="shared" si="19"/>
        <v>267694.85369567527</v>
      </c>
      <c r="U44" s="45">
        <f t="shared" si="19"/>
        <v>276796.4787213282</v>
      </c>
      <c r="V44" s="45">
        <f t="shared" si="19"/>
        <v>286207.55899785337</v>
      </c>
      <c r="W44" s="45">
        <f t="shared" si="19"/>
        <v>295938.61600378039</v>
      </c>
      <c r="X44" s="45">
        <f t="shared" si="19"/>
        <v>306000.52894790896</v>
      </c>
      <c r="Y44" s="45">
        <f t="shared" si="19"/>
        <v>316404.54693213786</v>
      </c>
      <c r="Z44" s="45">
        <f t="shared" si="19"/>
        <v>327162.30152783054</v>
      </c>
      <c r="AA44" s="45">
        <f t="shared" si="19"/>
        <v>338285.81977977679</v>
      </c>
      <c r="AB44" s="45">
        <f t="shared" si="19"/>
        <v>349787.5376522892</v>
      </c>
      <c r="AC44" s="45">
        <f t="shared" si="19"/>
        <v>361680.31393246702</v>
      </c>
      <c r="AD44" s="45">
        <f t="shared" si="19"/>
        <v>373977.44460617087</v>
      </c>
      <c r="AE44" s="45">
        <f t="shared" si="19"/>
        <v>386692.67772278067</v>
      </c>
      <c r="AF44" s="45">
        <f t="shared" si="19"/>
        <v>399840.22876535519</v>
      </c>
    </row>
    <row r="45" spans="1:33" x14ac:dyDescent="0.2">
      <c r="B45" s="2" t="s">
        <v>55</v>
      </c>
      <c r="C45" s="41">
        <f>C44*Inputs!C26</f>
        <v>4548.96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</row>
    <row r="46" spans="1:33" x14ac:dyDescent="0.2">
      <c r="C46" s="40"/>
      <c r="D46" s="40"/>
    </row>
    <row r="47" spans="1:33" x14ac:dyDescent="0.2">
      <c r="B47" s="2" t="s">
        <v>1</v>
      </c>
      <c r="C47" s="45">
        <f>C44-C45-Inputs!C33</f>
        <v>25777.440000000002</v>
      </c>
      <c r="D47" s="45">
        <f>C50</f>
        <v>32422.574975647549</v>
      </c>
      <c r="E47" s="45">
        <f t="shared" ref="E47:AF47" si="20">D50</f>
        <v>39334.874709203606</v>
      </c>
      <c r="F47" s="45">
        <f t="shared" si="20"/>
        <v>46525.965789027541</v>
      </c>
      <c r="G47" s="45">
        <f t="shared" si="20"/>
        <v>54008.02695333142</v>
      </c>
      <c r="H47" s="45">
        <f t="shared" si="20"/>
        <v>61793.817537183779</v>
      </c>
      <c r="I47" s="45">
        <f t="shared" si="20"/>
        <v>69896.707483376973</v>
      </c>
      <c r="J47" s="45">
        <f t="shared" si="20"/>
        <v>78330.709007130587</v>
      </c>
      <c r="K47" s="45">
        <f t="shared" si="20"/>
        <v>87110.510009932157</v>
      </c>
      <c r="L47" s="45">
        <f t="shared" si="20"/>
        <v>96251.509343466489</v>
      </c>
      <c r="M47" s="45">
        <f t="shared" si="20"/>
        <v>105769.85403057562</v>
      </c>
      <c r="N47" s="45">
        <f t="shared" si="20"/>
        <v>115682.47855654379</v>
      </c>
      <c r="O47" s="45">
        <f t="shared" si="20"/>
        <v>126007.14635073766</v>
      </c>
      <c r="P47" s="45">
        <f t="shared" si="20"/>
        <v>136762.4935857743</v>
      </c>
      <c r="Q47" s="45">
        <f t="shared" si="20"/>
        <v>147968.07542896425</v>
      </c>
      <c r="R47" s="45">
        <f t="shared" si="20"/>
        <v>159644.41488880909</v>
      </c>
      <c r="S47" s="45">
        <f t="shared" si="20"/>
        <v>171813.05440785119</v>
      </c>
      <c r="T47" s="45">
        <f t="shared" si="20"/>
        <v>184496.61036220734</v>
      </c>
      <c r="U47" s="45">
        <f t="shared" si="20"/>
        <v>197718.83063769873</v>
      </c>
      <c r="V47" s="45">
        <f t="shared" si="20"/>
        <v>211504.65546265163</v>
      </c>
      <c r="W47" s="45">
        <f t="shared" si="20"/>
        <v>225880.28168821955</v>
      </c>
      <c r="X47" s="45">
        <f t="shared" si="20"/>
        <v>240873.23071850961</v>
      </c>
      <c r="Y47" s="45">
        <f t="shared" si="20"/>
        <v>256512.42030491939</v>
      </c>
      <c r="Z47" s="45">
        <f t="shared" si="20"/>
        <v>272828.24043195066</v>
      </c>
      <c r="AA47" s="45">
        <f t="shared" si="20"/>
        <v>289852.63353540795</v>
      </c>
      <c r="AB47" s="45">
        <f t="shared" si="20"/>
        <v>307619.17930835881</v>
      </c>
      <c r="AC47" s="45">
        <f t="shared" si="20"/>
        <v>326163.18436558178</v>
      </c>
      <c r="AD47" s="45">
        <f t="shared" si="20"/>
        <v>345521.77705350914</v>
      </c>
      <c r="AE47" s="45">
        <f t="shared" si="20"/>
        <v>365734.00770994404</v>
      </c>
      <c r="AF47" s="45">
        <f t="shared" si="20"/>
        <v>386840.95469615358</v>
      </c>
    </row>
    <row r="48" spans="1:33" x14ac:dyDescent="0.2">
      <c r="B48" s="2" t="s">
        <v>3</v>
      </c>
      <c r="C48" s="42">
        <f>C44*Inputs!$C$23</f>
        <v>5155.4880000000003</v>
      </c>
      <c r="D48" s="42">
        <f>D44*Inputs!$C$23</f>
        <v>5330.7745920000007</v>
      </c>
      <c r="E48" s="42">
        <f>E44*Inputs!$C$23</f>
        <v>5512.0209281280013</v>
      </c>
      <c r="F48" s="42">
        <f>F44*Inputs!$C$23</f>
        <v>5699.4296396843529</v>
      </c>
      <c r="G48" s="42">
        <f>G44*Inputs!$C$23</f>
        <v>5893.2102474336216</v>
      </c>
      <c r="H48" s="42">
        <f>H44*Inputs!$C$23</f>
        <v>6093.5793958463646</v>
      </c>
      <c r="I48" s="42">
        <f>I44*Inputs!$C$23</f>
        <v>6300.7610953051417</v>
      </c>
      <c r="J48" s="42">
        <f>J44*Inputs!$C$23</f>
        <v>6514.9869725455164</v>
      </c>
      <c r="K48" s="42">
        <f>K44*Inputs!$C$23</f>
        <v>6736.4965296120636</v>
      </c>
      <c r="L48" s="42">
        <f>L44*Inputs!$C$23</f>
        <v>6965.5374116188732</v>
      </c>
      <c r="M48" s="42">
        <f>M44*Inputs!$C$23</f>
        <v>7202.3656836139153</v>
      </c>
      <c r="N48" s="42">
        <f>N44*Inputs!$C$23</f>
        <v>7447.2461168567888</v>
      </c>
      <c r="O48" s="42">
        <f>O44*Inputs!$C$23</f>
        <v>7700.4524848299188</v>
      </c>
      <c r="P48" s="42">
        <f>P44*Inputs!$C$23</f>
        <v>7962.267869314137</v>
      </c>
      <c r="Q48" s="42">
        <f>Q44*Inputs!$C$23</f>
        <v>8232.9849768708173</v>
      </c>
      <c r="R48" s="42">
        <f>R44*Inputs!$C$23</f>
        <v>8512.9064660844251</v>
      </c>
      <c r="S48" s="42">
        <f>S44*Inputs!$C$23</f>
        <v>8802.3452859312965</v>
      </c>
      <c r="T48" s="42">
        <f>T44*Inputs!$C$23</f>
        <v>9101.6250256529602</v>
      </c>
      <c r="U48" s="42">
        <f>U44*Inputs!$C$23</f>
        <v>9411.0802765251592</v>
      </c>
      <c r="V48" s="42">
        <f>V44*Inputs!$C$23</f>
        <v>9731.0570059270158</v>
      </c>
      <c r="W48" s="42">
        <f>W44*Inputs!$C$23</f>
        <v>10061.912944128535</v>
      </c>
      <c r="X48" s="42">
        <f>X44*Inputs!$C$23</f>
        <v>10404.017984228905</v>
      </c>
      <c r="Y48" s="42">
        <f>Y44*Inputs!$C$23</f>
        <v>10757.754595692688</v>
      </c>
      <c r="Z48" s="42">
        <f>Z44*Inputs!$C$23</f>
        <v>11123.51825194624</v>
      </c>
      <c r="AA48" s="42">
        <f>AA44*Inputs!$C$23</f>
        <v>11501.717872512412</v>
      </c>
      <c r="AB48" s="42">
        <f>AB44*Inputs!$C$23</f>
        <v>11892.776280177834</v>
      </c>
      <c r="AC48" s="42">
        <f>AC44*Inputs!$C$23</f>
        <v>12297.130673703879</v>
      </c>
      <c r="AD48" s="42">
        <f>AD44*Inputs!$C$23</f>
        <v>12715.23311660981</v>
      </c>
      <c r="AE48" s="42">
        <f>AE44*Inputs!$C$23</f>
        <v>13147.551042574543</v>
      </c>
      <c r="AF48" s="42">
        <f>AF44*Inputs!$C$23</f>
        <v>13594.567778022078</v>
      </c>
    </row>
    <row r="49" spans="2:32" x14ac:dyDescent="0.2">
      <c r="B49" s="2" t="s">
        <v>4</v>
      </c>
      <c r="C49" s="42">
        <f>-C59</f>
        <v>1489.6469756475469</v>
      </c>
      <c r="D49" s="42">
        <f>-D59</f>
        <v>1581.5251415560567</v>
      </c>
      <c r="E49" s="42">
        <f t="shared" ref="E49:AF49" si="21">-E59</f>
        <v>1679.0701516959277</v>
      </c>
      <c r="F49" s="42">
        <f t="shared" si="21"/>
        <v>1782.6315246195259</v>
      </c>
      <c r="G49" s="42">
        <f t="shared" si="21"/>
        <v>1892.580336418735</v>
      </c>
      <c r="H49" s="42">
        <f t="shared" si="21"/>
        <v>2009.3105503468209</v>
      </c>
      <c r="I49" s="42">
        <f t="shared" si="21"/>
        <v>2133.240428448466</v>
      </c>
      <c r="J49" s="42">
        <f t="shared" si="21"/>
        <v>2264.814030256055</v>
      </c>
      <c r="K49" s="42">
        <f t="shared" si="21"/>
        <v>2404.5028039222675</v>
      </c>
      <c r="L49" s="42">
        <f t="shared" si="21"/>
        <v>2552.8072754902469</v>
      </c>
      <c r="M49" s="42">
        <f t="shared" si="21"/>
        <v>2710.2588423542602</v>
      </c>
      <c r="N49" s="42">
        <f t="shared" si="21"/>
        <v>2877.4216773370822</v>
      </c>
      <c r="O49" s="42">
        <f t="shared" si="21"/>
        <v>3054.8947502067117</v>
      </c>
      <c r="P49" s="42">
        <f t="shared" si="21"/>
        <v>3243.3139738758091</v>
      </c>
      <c r="Q49" s="42">
        <f t="shared" si="21"/>
        <v>3443.3544829740235</v>
      </c>
      <c r="R49" s="42">
        <f t="shared" si="21"/>
        <v>3655.733052957677</v>
      </c>
      <c r="S49" s="42">
        <f t="shared" si="21"/>
        <v>3881.2106684248333</v>
      </c>
      <c r="T49" s="42">
        <f t="shared" si="21"/>
        <v>4120.5952498384286</v>
      </c>
      <c r="U49" s="42">
        <f t="shared" si="21"/>
        <v>4374.7445484277141</v>
      </c>
      <c r="V49" s="42">
        <f t="shared" si="21"/>
        <v>4644.5692196408827</v>
      </c>
      <c r="W49" s="42">
        <f t="shared" si="21"/>
        <v>4931.0360861615391</v>
      </c>
      <c r="X49" s="42">
        <f t="shared" si="21"/>
        <v>5235.1716021808688</v>
      </c>
      <c r="Y49" s="42">
        <f t="shared" si="21"/>
        <v>5558.0655313385523</v>
      </c>
      <c r="Z49" s="42">
        <f t="shared" si="21"/>
        <v>5900.874851511011</v>
      </c>
      <c r="AA49" s="42">
        <f t="shared" si="21"/>
        <v>6264.8279004384631</v>
      </c>
      <c r="AB49" s="42">
        <f t="shared" si="21"/>
        <v>6651.2287770451749</v>
      </c>
      <c r="AC49" s="42">
        <f t="shared" si="21"/>
        <v>7061.4620142235126</v>
      </c>
      <c r="AD49" s="42">
        <f t="shared" si="21"/>
        <v>7496.9975398251017</v>
      </c>
      <c r="AE49" s="42">
        <f t="shared" si="21"/>
        <v>7959.3959436350506</v>
      </c>
      <c r="AF49" s="42">
        <f t="shared" si="21"/>
        <v>8450.314069201635</v>
      </c>
    </row>
    <row r="50" spans="2:32" x14ac:dyDescent="0.2">
      <c r="B50" s="2" t="s">
        <v>5</v>
      </c>
      <c r="C50" s="42">
        <f>SUM(C47:C49)</f>
        <v>32422.574975647549</v>
      </c>
      <c r="D50" s="42">
        <f>SUM(D47:D49)</f>
        <v>39334.874709203606</v>
      </c>
      <c r="E50" s="42">
        <f t="shared" ref="E50:AF50" si="22">SUM(E47:E49)</f>
        <v>46525.965789027541</v>
      </c>
      <c r="F50" s="42">
        <f t="shared" si="22"/>
        <v>54008.02695333142</v>
      </c>
      <c r="G50" s="42">
        <f t="shared" si="22"/>
        <v>61793.817537183779</v>
      </c>
      <c r="H50" s="42">
        <f t="shared" si="22"/>
        <v>69896.707483376973</v>
      </c>
      <c r="I50" s="42">
        <f t="shared" si="22"/>
        <v>78330.709007130587</v>
      </c>
      <c r="J50" s="42">
        <f t="shared" si="22"/>
        <v>87110.510009932157</v>
      </c>
      <c r="K50" s="42">
        <f t="shared" si="22"/>
        <v>96251.509343466489</v>
      </c>
      <c r="L50" s="42">
        <f t="shared" si="22"/>
        <v>105769.85403057562</v>
      </c>
      <c r="M50" s="42">
        <f t="shared" si="22"/>
        <v>115682.47855654379</v>
      </c>
      <c r="N50" s="42">
        <f t="shared" si="22"/>
        <v>126007.14635073766</v>
      </c>
      <c r="O50" s="42">
        <f t="shared" si="22"/>
        <v>136762.4935857743</v>
      </c>
      <c r="P50" s="42">
        <f t="shared" si="22"/>
        <v>147968.07542896425</v>
      </c>
      <c r="Q50" s="42">
        <f t="shared" si="22"/>
        <v>159644.41488880909</v>
      </c>
      <c r="R50" s="42">
        <f t="shared" si="22"/>
        <v>171813.05440785119</v>
      </c>
      <c r="S50" s="42">
        <f t="shared" si="22"/>
        <v>184496.61036220734</v>
      </c>
      <c r="T50" s="42">
        <f t="shared" si="22"/>
        <v>197718.83063769873</v>
      </c>
      <c r="U50" s="42">
        <f t="shared" si="22"/>
        <v>211504.65546265163</v>
      </c>
      <c r="V50" s="42">
        <f t="shared" si="22"/>
        <v>225880.28168821955</v>
      </c>
      <c r="W50" s="42">
        <f t="shared" si="22"/>
        <v>240873.23071850961</v>
      </c>
      <c r="X50" s="42">
        <f t="shared" si="22"/>
        <v>256512.42030491939</v>
      </c>
      <c r="Y50" s="42">
        <f t="shared" si="22"/>
        <v>272828.24043195066</v>
      </c>
      <c r="Z50" s="42">
        <f t="shared" si="22"/>
        <v>289852.63353540795</v>
      </c>
      <c r="AA50" s="42">
        <f t="shared" si="22"/>
        <v>307619.17930835881</v>
      </c>
      <c r="AB50" s="42">
        <f t="shared" si="22"/>
        <v>326163.18436558178</v>
      </c>
      <c r="AC50" s="42">
        <f t="shared" si="22"/>
        <v>345521.77705350914</v>
      </c>
      <c r="AD50" s="42">
        <f t="shared" si="22"/>
        <v>365734.00770994404</v>
      </c>
      <c r="AE50" s="42">
        <f t="shared" si="22"/>
        <v>386840.95469615358</v>
      </c>
      <c r="AF50" s="42">
        <f t="shared" si="22"/>
        <v>408885.83654337731</v>
      </c>
    </row>
    <row r="51" spans="2:32" x14ac:dyDescent="0.2">
      <c r="B51" s="2" t="s">
        <v>75</v>
      </c>
      <c r="C51" s="41">
        <f>C44*Inputs!$C$27</f>
        <v>9856.08</v>
      </c>
      <c r="D51" s="41">
        <f>D44*Inputs!$C$27</f>
        <v>10191.186720000002</v>
      </c>
      <c r="E51" s="41">
        <f>E44*Inputs!$C$27</f>
        <v>10537.687068480001</v>
      </c>
      <c r="F51" s="41">
        <f>F44*Inputs!$C$27</f>
        <v>10895.968428808323</v>
      </c>
      <c r="G51" s="41">
        <f>G44*Inputs!$C$27</f>
        <v>11266.431355387806</v>
      </c>
      <c r="H51" s="41">
        <f>H44*Inputs!$C$27</f>
        <v>11649.490021470991</v>
      </c>
      <c r="I51" s="41">
        <f>I44*Inputs!$C$27</f>
        <v>12045.572682201006</v>
      </c>
      <c r="J51" s="41">
        <f>J44*Inputs!$C$27</f>
        <v>12455.12215339584</v>
      </c>
      <c r="K51" s="41">
        <f>K44*Inputs!$C$27</f>
        <v>12878.596306611298</v>
      </c>
      <c r="L51" s="41">
        <f>L44*Inputs!$C$27</f>
        <v>13316.468581036081</v>
      </c>
      <c r="M51" s="41">
        <f>M44*Inputs!$C$27</f>
        <v>13769.228512791307</v>
      </c>
      <c r="N51" s="41">
        <f>N44*Inputs!$C$27</f>
        <v>14237.382282226212</v>
      </c>
      <c r="O51" s="41">
        <f>O44*Inputs!$C$27</f>
        <v>14721.453279821904</v>
      </c>
      <c r="P51" s="41">
        <f>P44*Inputs!$C$27</f>
        <v>15221.982691335848</v>
      </c>
      <c r="Q51" s="41">
        <f>Q44*Inputs!$C$27</f>
        <v>15739.530102841269</v>
      </c>
      <c r="R51" s="41">
        <f>R44*Inputs!$C$27</f>
        <v>16274.674126337872</v>
      </c>
      <c r="S51" s="41">
        <f>S44*Inputs!$C$27</f>
        <v>16828.013046633361</v>
      </c>
      <c r="T51" s="41">
        <f>T44*Inputs!$C$27</f>
        <v>17400.165490218893</v>
      </c>
      <c r="U51" s="41">
        <f>U44*Inputs!$C$27</f>
        <v>17991.771116886332</v>
      </c>
      <c r="V51" s="41">
        <f>V44*Inputs!$C$27</f>
        <v>18603.491334860468</v>
      </c>
      <c r="W51" s="41">
        <f>W44*Inputs!$C$27</f>
        <v>19236.010040245725</v>
      </c>
      <c r="X51" s="41">
        <f>X44*Inputs!$C$27</f>
        <v>19890.034381614081</v>
      </c>
      <c r="Y51" s="41">
        <f>Y44*Inputs!$C$27</f>
        <v>20566.295550588962</v>
      </c>
      <c r="Z51" s="41">
        <f>Z44*Inputs!$C$27</f>
        <v>21265.549599308986</v>
      </c>
      <c r="AA51" s="41">
        <f>AA44*Inputs!$C$27</f>
        <v>21988.578285685493</v>
      </c>
      <c r="AB51" s="41">
        <f>AB44*Inputs!$C$27</f>
        <v>22736.189947398798</v>
      </c>
      <c r="AC51" s="41">
        <f>AC44*Inputs!$C$27</f>
        <v>23509.220405610358</v>
      </c>
      <c r="AD51" s="41">
        <f>AD44*Inputs!$C$27</f>
        <v>24308.533899401107</v>
      </c>
      <c r="AE51" s="41">
        <f>AE44*Inputs!$C$27</f>
        <v>25135.024051980745</v>
      </c>
      <c r="AF51" s="41">
        <f>AF44*Inputs!$C$27</f>
        <v>25989.614869748089</v>
      </c>
    </row>
    <row r="52" spans="2:32" x14ac:dyDescent="0.2">
      <c r="B52" s="2" t="s">
        <v>56</v>
      </c>
      <c r="C52" s="41">
        <f>C50-C51</f>
        <v>22566.494975647547</v>
      </c>
      <c r="D52" s="41">
        <f>D50-D51</f>
        <v>29143.687989203605</v>
      </c>
      <c r="E52" s="41">
        <f t="shared" ref="E52:AF52" si="23">E50-E51</f>
        <v>35988.27872054754</v>
      </c>
      <c r="F52" s="41">
        <f t="shared" si="23"/>
        <v>43112.058524523098</v>
      </c>
      <c r="G52" s="41">
        <f t="shared" si="23"/>
        <v>50527.38618179597</v>
      </c>
      <c r="H52" s="41">
        <f t="shared" si="23"/>
        <v>58247.217461905981</v>
      </c>
      <c r="I52" s="41">
        <f t="shared" si="23"/>
        <v>66285.136324929583</v>
      </c>
      <c r="J52" s="41">
        <f t="shared" si="23"/>
        <v>74655.387856536312</v>
      </c>
      <c r="K52" s="41">
        <f t="shared" si="23"/>
        <v>83372.913036855185</v>
      </c>
      <c r="L52" s="41">
        <f t="shared" si="23"/>
        <v>92453.385449539535</v>
      </c>
      <c r="M52" s="41">
        <f t="shared" si="23"/>
        <v>101913.25004375249</v>
      </c>
      <c r="N52" s="41">
        <f t="shared" si="23"/>
        <v>111769.76406851145</v>
      </c>
      <c r="O52" s="41">
        <f t="shared" si="23"/>
        <v>122041.0403059524</v>
      </c>
      <c r="P52" s="41">
        <f t="shared" si="23"/>
        <v>132746.09273762841</v>
      </c>
      <c r="Q52" s="41">
        <f t="shared" si="23"/>
        <v>143904.88478596782</v>
      </c>
      <c r="R52" s="41">
        <f t="shared" si="23"/>
        <v>155538.38028151332</v>
      </c>
      <c r="S52" s="41">
        <f t="shared" si="23"/>
        <v>167668.59731557398</v>
      </c>
      <c r="T52" s="41">
        <f t="shared" si="23"/>
        <v>180318.66514747983</v>
      </c>
      <c r="U52" s="41">
        <f t="shared" si="23"/>
        <v>193512.88434576528</v>
      </c>
      <c r="V52" s="41">
        <f t="shared" si="23"/>
        <v>207276.79035335907</v>
      </c>
      <c r="W52" s="41">
        <f t="shared" si="23"/>
        <v>221637.2206782639</v>
      </c>
      <c r="X52" s="41">
        <f t="shared" si="23"/>
        <v>236622.38592330529</v>
      </c>
      <c r="Y52" s="41">
        <f t="shared" si="23"/>
        <v>252261.94488136171</v>
      </c>
      <c r="Z52" s="41">
        <f t="shared" si="23"/>
        <v>268587.08393609896</v>
      </c>
      <c r="AA52" s="41">
        <f t="shared" si="23"/>
        <v>285630.60102267331</v>
      </c>
      <c r="AB52" s="41">
        <f t="shared" si="23"/>
        <v>303426.99441818299</v>
      </c>
      <c r="AC52" s="41">
        <f t="shared" si="23"/>
        <v>322012.5566478988</v>
      </c>
      <c r="AD52" s="41">
        <f t="shared" si="23"/>
        <v>341425.47381054296</v>
      </c>
      <c r="AE52" s="41">
        <f t="shared" si="23"/>
        <v>361705.93064417283</v>
      </c>
      <c r="AF52" s="41">
        <f t="shared" si="23"/>
        <v>382896.22167362925</v>
      </c>
    </row>
    <row r="53" spans="2:32" x14ac:dyDescent="0.2">
      <c r="D53" s="42"/>
    </row>
    <row r="54" spans="2:32" x14ac:dyDescent="0.2">
      <c r="B54" s="2" t="s">
        <v>57</v>
      </c>
      <c r="C54" s="41">
        <f>-Inputs!$C$25*12</f>
        <v>-3600</v>
      </c>
      <c r="D54" s="41">
        <f>C54*(1+Inputs!$C$23)</f>
        <v>-3722.4</v>
      </c>
      <c r="E54" s="41">
        <f>D54*(1+Inputs!$C$23)</f>
        <v>-3848.9616000000001</v>
      </c>
      <c r="F54" s="41">
        <f>E54*(1+Inputs!$C$23)</f>
        <v>-3979.8262944000003</v>
      </c>
      <c r="G54" s="41">
        <f>F54*(1+Inputs!$C$23)</f>
        <v>-4115.1403884096007</v>
      </c>
      <c r="H54" s="41">
        <f>G54*(1+Inputs!$C$23)</f>
        <v>-4255.0551616155271</v>
      </c>
      <c r="I54" s="41">
        <f>H54*(1+Inputs!$C$23)</f>
        <v>-4399.7270371104551</v>
      </c>
      <c r="J54" s="41">
        <f>I54*(1+Inputs!$C$23)</f>
        <v>-4549.3177563722111</v>
      </c>
      <c r="K54" s="41">
        <f>J54*(1+Inputs!$C$23)</f>
        <v>-4703.9945600888668</v>
      </c>
      <c r="L54" s="41">
        <f>K54*(1+Inputs!$C$23)</f>
        <v>-4863.9303751318885</v>
      </c>
      <c r="M54" s="41">
        <f>L54*(1+Inputs!$C$23)</f>
        <v>-5029.3040078863733</v>
      </c>
      <c r="N54" s="41">
        <f>M54*(1+Inputs!$C$23)</f>
        <v>-5200.3003441545097</v>
      </c>
      <c r="O54" s="41">
        <f>N54*(1+Inputs!$C$23)</f>
        <v>-5377.1105558557629</v>
      </c>
      <c r="P54" s="41">
        <f>O54*(1+Inputs!$C$23)</f>
        <v>-5559.9323147548594</v>
      </c>
      <c r="Q54" s="41">
        <f>P54*(1+Inputs!$C$23)</f>
        <v>-5748.9700134565246</v>
      </c>
      <c r="R54" s="41">
        <f>Q54*(1+Inputs!$C$23)</f>
        <v>-5944.4349939140466</v>
      </c>
      <c r="S54" s="41">
        <f>R54*(1+Inputs!$C$23)</f>
        <v>-6146.5457837071244</v>
      </c>
      <c r="T54" s="41">
        <f>S54*(1+Inputs!$C$23)</f>
        <v>-6355.5283403531666</v>
      </c>
      <c r="U54" s="41">
        <f>T54*(1+Inputs!$C$23)</f>
        <v>-6571.6163039251742</v>
      </c>
      <c r="V54" s="41">
        <f>U54*(1+Inputs!$C$23)</f>
        <v>-6795.0512582586307</v>
      </c>
      <c r="W54" s="41">
        <f>V54*(1+Inputs!$C$23)</f>
        <v>-7026.0830010394247</v>
      </c>
      <c r="X54" s="41">
        <f>W54*(1+Inputs!$C$23)</f>
        <v>-7264.9698230747654</v>
      </c>
      <c r="Y54" s="41">
        <f>X54*(1+Inputs!$C$23)</f>
        <v>-7511.9787970593079</v>
      </c>
      <c r="Z54" s="41">
        <f>Y54*(1+Inputs!$C$23)</f>
        <v>-7767.3860761593251</v>
      </c>
      <c r="AA54" s="41">
        <f>Z54*(1+Inputs!$C$23)</f>
        <v>-8031.4772027487425</v>
      </c>
      <c r="AB54" s="41">
        <f>AA54*(1+Inputs!$C$23)</f>
        <v>-8304.5474276421992</v>
      </c>
      <c r="AC54" s="41">
        <f>AB54*(1+Inputs!$C$23)</f>
        <v>-8586.9020401820344</v>
      </c>
      <c r="AD54" s="41">
        <f>AC54*(1+Inputs!$C$23)</f>
        <v>-8878.8567095482231</v>
      </c>
      <c r="AE54" s="41">
        <f>AD54*(1+Inputs!$C$23)</f>
        <v>-9180.737837672863</v>
      </c>
      <c r="AF54" s="41">
        <f>AE54*(1+Inputs!$C$23)</f>
        <v>-9492.8829241537405</v>
      </c>
    </row>
    <row r="55" spans="2:32" ht="19" x14ac:dyDescent="0.35">
      <c r="B55" s="2" t="s">
        <v>73</v>
      </c>
      <c r="C55" s="46">
        <f>C64</f>
        <v>-10628.220342076365</v>
      </c>
      <c r="D55" s="46">
        <f>D64</f>
        <v>-10692.846182076366</v>
      </c>
      <c r="E55" s="46">
        <f t="shared" ref="E55:AF55" si="24">E64</f>
        <v>-10759.669300636366</v>
      </c>
      <c r="F55" s="46">
        <f t="shared" si="24"/>
        <v>-10828.764405227406</v>
      </c>
      <c r="G55" s="46">
        <f t="shared" si="24"/>
        <v>-10900.208743374542</v>
      </c>
      <c r="H55" s="46">
        <f t="shared" si="24"/>
        <v>-10974.08218901868</v>
      </c>
      <c r="I55" s="46">
        <f t="shared" si="24"/>
        <v>-11050.467331814716</v>
      </c>
      <c r="J55" s="46">
        <f t="shared" si="24"/>
        <v>-11129.449569465824</v>
      </c>
      <c r="K55" s="46">
        <f t="shared" si="24"/>
        <v>-11211.117203197064</v>
      </c>
      <c r="L55" s="46">
        <f t="shared" si="24"/>
        <v>-11295.561536475168</v>
      </c>
      <c r="M55" s="46">
        <f t="shared" si="24"/>
        <v>-11382.876977084728</v>
      </c>
      <c r="N55" s="46">
        <f t="shared" si="24"/>
        <v>-11473.16114267501</v>
      </c>
      <c r="O55" s="46">
        <f t="shared" si="24"/>
        <v>-11566.514969895366</v>
      </c>
      <c r="P55" s="46">
        <f t="shared" si="24"/>
        <v>-11663.042827241212</v>
      </c>
      <c r="Q55" s="46">
        <f t="shared" si="24"/>
        <v>-11762.852631736816</v>
      </c>
      <c r="R55" s="46">
        <f t="shared" si="24"/>
        <v>-11866.055969585272</v>
      </c>
      <c r="S55" s="46">
        <f t="shared" si="24"/>
        <v>-11972.768220920574</v>
      </c>
      <c r="T55" s="46">
        <f t="shared" si="24"/>
        <v>-12083.108688801276</v>
      </c>
      <c r="U55" s="46">
        <f t="shared" si="24"/>
        <v>-12197.200732589925</v>
      </c>
      <c r="V55" s="46">
        <f t="shared" si="24"/>
        <v>-12315.171905867384</v>
      </c>
      <c r="W55" s="46">
        <f t="shared" si="24"/>
        <v>-12437.154099036281</v>
      </c>
      <c r="X55" s="46">
        <f t="shared" si="24"/>
        <v>-12563.283686772918</v>
      </c>
      <c r="Y55" s="46">
        <f t="shared" si="24"/>
        <v>-12693.701680492601</v>
      </c>
      <c r="Z55" s="46">
        <f t="shared" si="24"/>
        <v>-12828.553885998754</v>
      </c>
      <c r="AA55" s="46">
        <f t="shared" si="24"/>
        <v>-12967.991066492112</v>
      </c>
      <c r="AB55" s="46">
        <f t="shared" si="24"/>
        <v>-13112.16911112225</v>
      </c>
      <c r="AC55" s="46">
        <f t="shared" si="24"/>
        <v>-13261.249209269808</v>
      </c>
      <c r="AD55" s="46">
        <f t="shared" si="24"/>
        <v>-13415.398030754386</v>
      </c>
      <c r="AE55" s="46">
        <f t="shared" si="24"/>
        <v>-13574.78791216944</v>
      </c>
      <c r="AF55" s="46">
        <f t="shared" si="24"/>
        <v>-13739.597049552605</v>
      </c>
    </row>
    <row r="56" spans="2:32" x14ac:dyDescent="0.2">
      <c r="B56" s="2" t="s">
        <v>10</v>
      </c>
      <c r="C56" s="42">
        <f>C54+C55-C45-Inputs!C28</f>
        <v>-23326.140342076364</v>
      </c>
      <c r="D56" s="42">
        <f t="shared" ref="D56:AF56" si="25">D54+D55</f>
        <v>-14415.246182076366</v>
      </c>
      <c r="E56" s="42">
        <f t="shared" si="25"/>
        <v>-14608.630900636366</v>
      </c>
      <c r="F56" s="42">
        <f t="shared" si="25"/>
        <v>-14808.590699627406</v>
      </c>
      <c r="G56" s="42">
        <f t="shared" si="25"/>
        <v>-15015.349131784144</v>
      </c>
      <c r="H56" s="42">
        <f t="shared" si="25"/>
        <v>-15229.137350634206</v>
      </c>
      <c r="I56" s="42">
        <f t="shared" si="25"/>
        <v>-15450.194368925171</v>
      </c>
      <c r="J56" s="42">
        <f t="shared" si="25"/>
        <v>-15678.767325838035</v>
      </c>
      <c r="K56" s="42">
        <f t="shared" si="25"/>
        <v>-15915.111763285931</v>
      </c>
      <c r="L56" s="42">
        <f t="shared" si="25"/>
        <v>-16159.491911607056</v>
      </c>
      <c r="M56" s="42">
        <f t="shared" si="25"/>
        <v>-16412.180984971103</v>
      </c>
      <c r="N56" s="42">
        <f t="shared" si="25"/>
        <v>-16673.461486829518</v>
      </c>
      <c r="O56" s="42">
        <f t="shared" si="25"/>
        <v>-16943.625525751129</v>
      </c>
      <c r="P56" s="42">
        <f t="shared" si="25"/>
        <v>-17222.97514199607</v>
      </c>
      <c r="Q56" s="42">
        <f t="shared" si="25"/>
        <v>-17511.822645193341</v>
      </c>
      <c r="R56" s="42">
        <f t="shared" si="25"/>
        <v>-17810.490963499316</v>
      </c>
      <c r="S56" s="42">
        <f t="shared" si="25"/>
        <v>-18119.314004627697</v>
      </c>
      <c r="T56" s="42">
        <f t="shared" si="25"/>
        <v>-18438.637029154444</v>
      </c>
      <c r="U56" s="42">
        <f t="shared" si="25"/>
        <v>-18768.817036515098</v>
      </c>
      <c r="V56" s="42">
        <f t="shared" si="25"/>
        <v>-19110.223164126015</v>
      </c>
      <c r="W56" s="42">
        <f t="shared" si="25"/>
        <v>-19463.237100075705</v>
      </c>
      <c r="X56" s="42">
        <f t="shared" si="25"/>
        <v>-19828.253509847684</v>
      </c>
      <c r="Y56" s="42">
        <f t="shared" si="25"/>
        <v>-20205.680477551909</v>
      </c>
      <c r="Z56" s="42">
        <f t="shared" si="25"/>
        <v>-20595.939962158078</v>
      </c>
      <c r="AA56" s="42">
        <f t="shared" si="25"/>
        <v>-20999.468269240853</v>
      </c>
      <c r="AB56" s="42">
        <f t="shared" si="25"/>
        <v>-21416.716538764449</v>
      </c>
      <c r="AC56" s="42">
        <f t="shared" si="25"/>
        <v>-21848.151249451843</v>
      </c>
      <c r="AD56" s="42">
        <f t="shared" si="25"/>
        <v>-22294.254740302611</v>
      </c>
      <c r="AE56" s="42">
        <f t="shared" si="25"/>
        <v>-22755.525749842302</v>
      </c>
      <c r="AF56" s="42">
        <f t="shared" si="25"/>
        <v>-23232.479973706344</v>
      </c>
    </row>
    <row r="57" spans="2:32" x14ac:dyDescent="0.2">
      <c r="C57" s="47"/>
    </row>
    <row r="58" spans="2:32" x14ac:dyDescent="0.2">
      <c r="B58" s="2" t="s">
        <v>67</v>
      </c>
      <c r="C58" s="41">
        <f t="shared" ref="C58:AF58" si="26">SUMIF(C122:MX122,C12,C124:MX124)</f>
        <v>-7237.8133664288189</v>
      </c>
      <c r="D58" s="41">
        <f t="shared" si="26"/>
        <v>-7145.93520052031</v>
      </c>
      <c r="E58" s="41">
        <f t="shared" si="26"/>
        <v>-7048.390190380439</v>
      </c>
      <c r="F58" s="41">
        <f t="shared" si="26"/>
        <v>-6944.8288174568397</v>
      </c>
      <c r="G58" s="41">
        <f t="shared" si="26"/>
        <v>-6834.880005657631</v>
      </c>
      <c r="H58" s="41">
        <f t="shared" si="26"/>
        <v>-6718.1497917295455</v>
      </c>
      <c r="I58" s="41">
        <f t="shared" si="26"/>
        <v>-6594.2199136278996</v>
      </c>
      <c r="J58" s="41">
        <f t="shared" si="26"/>
        <v>-6462.646311820311</v>
      </c>
      <c r="K58" s="41">
        <f t="shared" si="26"/>
        <v>-6322.957538154099</v>
      </c>
      <c r="L58" s="41">
        <f t="shared" si="26"/>
        <v>-6174.6530665861201</v>
      </c>
      <c r="M58" s="41">
        <f t="shared" si="26"/>
        <v>-6017.2014997221067</v>
      </c>
      <c r="N58" s="41">
        <f t="shared" si="26"/>
        <v>-5850.0386647392834</v>
      </c>
      <c r="O58" s="41">
        <f t="shared" si="26"/>
        <v>-5672.5655918696548</v>
      </c>
      <c r="P58" s="41">
        <f t="shared" si="26"/>
        <v>-5484.1463682005569</v>
      </c>
      <c r="Q58" s="41">
        <f t="shared" si="26"/>
        <v>-5284.105859102342</v>
      </c>
      <c r="R58" s="41">
        <f t="shared" si="26"/>
        <v>-5071.7272891186894</v>
      </c>
      <c r="S58" s="41">
        <f t="shared" si="26"/>
        <v>-4846.2496736515332</v>
      </c>
      <c r="T58" s="41">
        <f t="shared" si="26"/>
        <v>-4606.8650922379366</v>
      </c>
      <c r="U58" s="41">
        <f t="shared" si="26"/>
        <v>-4352.7157936486528</v>
      </c>
      <c r="V58" s="41">
        <f t="shared" si="26"/>
        <v>-4082.8911224354829</v>
      </c>
      <c r="W58" s="41">
        <f t="shared" si="26"/>
        <v>-3796.424255914827</v>
      </c>
      <c r="X58" s="41">
        <f t="shared" si="26"/>
        <v>-3492.2887398954972</v>
      </c>
      <c r="Y58" s="41">
        <f t="shared" si="26"/>
        <v>-3169.3948107378146</v>
      </c>
      <c r="Z58" s="41">
        <f t="shared" si="26"/>
        <v>-2826.5854905653559</v>
      </c>
      <c r="AA58" s="41">
        <f t="shared" si="26"/>
        <v>-2462.632441637902</v>
      </c>
      <c r="AB58" s="41">
        <f t="shared" si="26"/>
        <v>-2076.2315650311912</v>
      </c>
      <c r="AC58" s="41">
        <f t="shared" si="26"/>
        <v>-1665.998327852853</v>
      </c>
      <c r="AD58" s="41">
        <f t="shared" si="26"/>
        <v>-1230.4628022512647</v>
      </c>
      <c r="AE58" s="41">
        <f t="shared" si="26"/>
        <v>-768.06439844131614</v>
      </c>
      <c r="AF58" s="41">
        <f t="shared" si="26"/>
        <v>-277.14627287473235</v>
      </c>
    </row>
    <row r="59" spans="2:32" x14ac:dyDescent="0.2">
      <c r="B59" s="2" t="s">
        <v>74</v>
      </c>
      <c r="C59" s="41">
        <f t="shared" ref="C59:AF59" si="27">SUMIF(C122:MX122,C12,C125:MX125)</f>
        <v>-1489.6469756475469</v>
      </c>
      <c r="D59" s="41">
        <f t="shared" si="27"/>
        <v>-1581.5251415560567</v>
      </c>
      <c r="E59" s="41">
        <f t="shared" si="27"/>
        <v>-1679.0701516959277</v>
      </c>
      <c r="F59" s="41">
        <f t="shared" si="27"/>
        <v>-1782.6315246195259</v>
      </c>
      <c r="G59" s="41">
        <f t="shared" si="27"/>
        <v>-1892.580336418735</v>
      </c>
      <c r="H59" s="41">
        <f t="shared" si="27"/>
        <v>-2009.3105503468209</v>
      </c>
      <c r="I59" s="41">
        <f t="shared" si="27"/>
        <v>-2133.240428448466</v>
      </c>
      <c r="J59" s="41">
        <f t="shared" si="27"/>
        <v>-2264.814030256055</v>
      </c>
      <c r="K59" s="41">
        <f t="shared" si="27"/>
        <v>-2404.5028039222675</v>
      </c>
      <c r="L59" s="41">
        <f t="shared" si="27"/>
        <v>-2552.8072754902469</v>
      </c>
      <c r="M59" s="41">
        <f t="shared" si="27"/>
        <v>-2710.2588423542602</v>
      </c>
      <c r="N59" s="41">
        <f t="shared" si="27"/>
        <v>-2877.4216773370822</v>
      </c>
      <c r="O59" s="41">
        <f t="shared" si="27"/>
        <v>-3054.8947502067117</v>
      </c>
      <c r="P59" s="41">
        <f t="shared" si="27"/>
        <v>-3243.3139738758091</v>
      </c>
      <c r="Q59" s="41">
        <f t="shared" si="27"/>
        <v>-3443.3544829740235</v>
      </c>
      <c r="R59" s="41">
        <f t="shared" si="27"/>
        <v>-3655.733052957677</v>
      </c>
      <c r="S59" s="41">
        <f t="shared" si="27"/>
        <v>-3881.2106684248333</v>
      </c>
      <c r="T59" s="41">
        <f t="shared" si="27"/>
        <v>-4120.5952498384286</v>
      </c>
      <c r="U59" s="41">
        <f t="shared" si="27"/>
        <v>-4374.7445484277141</v>
      </c>
      <c r="V59" s="41">
        <f t="shared" si="27"/>
        <v>-4644.5692196408827</v>
      </c>
      <c r="W59" s="41">
        <f t="shared" si="27"/>
        <v>-4931.0360861615391</v>
      </c>
      <c r="X59" s="41">
        <f t="shared" si="27"/>
        <v>-5235.1716021808688</v>
      </c>
      <c r="Y59" s="41">
        <f t="shared" si="27"/>
        <v>-5558.0655313385523</v>
      </c>
      <c r="Z59" s="41">
        <f t="shared" si="27"/>
        <v>-5900.874851511011</v>
      </c>
      <c r="AA59" s="41">
        <f t="shared" si="27"/>
        <v>-6264.8279004384631</v>
      </c>
      <c r="AB59" s="41">
        <f t="shared" si="27"/>
        <v>-6651.2287770451749</v>
      </c>
      <c r="AC59" s="41">
        <f t="shared" si="27"/>
        <v>-7061.4620142235126</v>
      </c>
      <c r="AD59" s="41">
        <f t="shared" si="27"/>
        <v>-7496.9975398251017</v>
      </c>
      <c r="AE59" s="41">
        <f t="shared" si="27"/>
        <v>-7959.3959436350506</v>
      </c>
      <c r="AF59" s="41">
        <f t="shared" si="27"/>
        <v>-8450.314069201635</v>
      </c>
    </row>
    <row r="60" spans="2:32" x14ac:dyDescent="0.2">
      <c r="B60" s="2" t="s">
        <v>68</v>
      </c>
      <c r="C60" s="41">
        <f>C29</f>
        <v>-1142.5999999999999</v>
      </c>
      <c r="D60" s="41">
        <f t="shared" ref="D60:AF60" si="28">D29</f>
        <v>-1181.4484</v>
      </c>
      <c r="E60" s="41">
        <f t="shared" si="28"/>
        <v>-1221.6176456000001</v>
      </c>
      <c r="F60" s="41">
        <f t="shared" si="28"/>
        <v>-1263.1526455504002</v>
      </c>
      <c r="G60" s="41">
        <f t="shared" si="28"/>
        <v>-1306.0998354991139</v>
      </c>
      <c r="H60" s="41">
        <f t="shared" si="28"/>
        <v>-1350.5072299060837</v>
      </c>
      <c r="I60" s="41">
        <f t="shared" si="28"/>
        <v>-1396.4244757228905</v>
      </c>
      <c r="J60" s="41">
        <f t="shared" si="28"/>
        <v>-1443.9029078974688</v>
      </c>
      <c r="K60" s="41">
        <f t="shared" si="28"/>
        <v>-1492.9956067659828</v>
      </c>
      <c r="L60" s="41">
        <f t="shared" si="28"/>
        <v>-1543.7574573960262</v>
      </c>
      <c r="M60" s="41">
        <f t="shared" si="28"/>
        <v>-1596.2452109474912</v>
      </c>
      <c r="N60" s="41">
        <f t="shared" si="28"/>
        <v>-1650.5175481197059</v>
      </c>
      <c r="O60" s="41">
        <f t="shared" si="28"/>
        <v>-1706.6351447557759</v>
      </c>
      <c r="P60" s="41">
        <f t="shared" si="28"/>
        <v>-1764.6607396774723</v>
      </c>
      <c r="Q60" s="41">
        <f t="shared" si="28"/>
        <v>-1824.6592048265063</v>
      </c>
      <c r="R60" s="41">
        <f t="shared" si="28"/>
        <v>-1886.6976177906076</v>
      </c>
      <c r="S60" s="41">
        <f t="shared" si="28"/>
        <v>-1950.8453367954883</v>
      </c>
      <c r="T60" s="41">
        <f t="shared" si="28"/>
        <v>-2017.1740782465349</v>
      </c>
      <c r="U60" s="41">
        <f t="shared" si="28"/>
        <v>-2085.757996906917</v>
      </c>
      <c r="V60" s="41">
        <f t="shared" si="28"/>
        <v>-2156.6737688017524</v>
      </c>
      <c r="W60" s="41">
        <f t="shared" si="28"/>
        <v>-2230.000676941012</v>
      </c>
      <c r="X60" s="41">
        <f t="shared" si="28"/>
        <v>-2305.8206999570066</v>
      </c>
      <c r="Y60" s="41">
        <f t="shared" si="28"/>
        <v>-2384.2186037555448</v>
      </c>
      <c r="Z60" s="41">
        <f t="shared" si="28"/>
        <v>-2465.2820362832335</v>
      </c>
      <c r="AA60" s="41">
        <f t="shared" si="28"/>
        <v>-2549.1016255168634</v>
      </c>
      <c r="AB60" s="41">
        <f t="shared" si="28"/>
        <v>-2635.7710807844369</v>
      </c>
      <c r="AC60" s="41">
        <f t="shared" si="28"/>
        <v>-2725.3872975311078</v>
      </c>
      <c r="AD60" s="41">
        <f t="shared" si="28"/>
        <v>-2818.0504656471658</v>
      </c>
      <c r="AE60" s="41">
        <f t="shared" si="28"/>
        <v>-2913.8641814791695</v>
      </c>
      <c r="AF60" s="41">
        <f t="shared" si="28"/>
        <v>-3012.9355636494615</v>
      </c>
    </row>
    <row r="61" spans="2:32" ht="19" x14ac:dyDescent="0.35">
      <c r="B61" s="2" t="s">
        <v>69</v>
      </c>
      <c r="C61" s="48">
        <f>-Inputs!$C$36*C13</f>
        <v>-758.16</v>
      </c>
      <c r="D61" s="48">
        <f>-Inputs!$C$36*D13</f>
        <v>-783.93744000000004</v>
      </c>
      <c r="E61" s="48">
        <f>-Inputs!$C$36*E13</f>
        <v>-810.5913129600001</v>
      </c>
      <c r="F61" s="48">
        <f>-Inputs!$C$36*F13</f>
        <v>-838.15141760064012</v>
      </c>
      <c r="G61" s="48">
        <f>-Inputs!$C$36*G13</f>
        <v>-866.64856579906188</v>
      </c>
      <c r="H61" s="48">
        <f>-Inputs!$C$36*H13</f>
        <v>-896.11461703623002</v>
      </c>
      <c r="I61" s="48">
        <f>-Inputs!$C$36*I13</f>
        <v>-926.58251401546192</v>
      </c>
      <c r="J61" s="48">
        <f>-Inputs!$C$36*J13</f>
        <v>-958.08631949198764</v>
      </c>
      <c r="K61" s="48">
        <f>-Inputs!$C$36*K13</f>
        <v>-990.6612543547152</v>
      </c>
      <c r="L61" s="48">
        <f>-Inputs!$C$36*L13</f>
        <v>-1024.3437370027755</v>
      </c>
      <c r="M61" s="48">
        <f>-Inputs!$C$36*M13</f>
        <v>-1059.1714240608699</v>
      </c>
      <c r="N61" s="48">
        <f>-Inputs!$C$36*N13</f>
        <v>-1095.1832524789395</v>
      </c>
      <c r="O61" s="48">
        <f>-Inputs!$C$36*O13</f>
        <v>-1132.4194830632234</v>
      </c>
      <c r="P61" s="48">
        <f>-Inputs!$C$36*P13</f>
        <v>-1170.9217454873731</v>
      </c>
      <c r="Q61" s="48">
        <f>-Inputs!$C$36*Q13</f>
        <v>-1210.7330848339438</v>
      </c>
      <c r="R61" s="48">
        <f>-Inputs!$C$36*R13</f>
        <v>-1251.8980097182978</v>
      </c>
      <c r="S61" s="48">
        <f>-Inputs!$C$36*S13</f>
        <v>-1294.46254204872</v>
      </c>
      <c r="T61" s="48">
        <f>-Inputs!$C$36*T13</f>
        <v>-1338.4742684783764</v>
      </c>
      <c r="U61" s="48">
        <f>-Inputs!$C$36*U13</f>
        <v>-1383.9823936066409</v>
      </c>
      <c r="V61" s="48">
        <f>-Inputs!$C$36*V13</f>
        <v>-1431.0377949892668</v>
      </c>
      <c r="W61" s="48">
        <f>-Inputs!$C$36*W13</f>
        <v>-1479.693080018902</v>
      </c>
      <c r="X61" s="48">
        <f>-Inputs!$C$36*X13</f>
        <v>-1530.0026447395448</v>
      </c>
      <c r="Y61" s="48">
        <f>-Inputs!$C$36*Y13</f>
        <v>-1582.0227346606894</v>
      </c>
      <c r="Z61" s="48">
        <f>-Inputs!$C$36*Z13</f>
        <v>-1635.8115076391528</v>
      </c>
      <c r="AA61" s="48">
        <f>-Inputs!$C$36*AA13</f>
        <v>-1691.4290988988839</v>
      </c>
      <c r="AB61" s="48">
        <f>-Inputs!$C$36*AB13</f>
        <v>-1748.9376882614461</v>
      </c>
      <c r="AC61" s="48">
        <f>-Inputs!$C$36*AC13</f>
        <v>-1808.4015696623351</v>
      </c>
      <c r="AD61" s="48">
        <f>-Inputs!$C$36*AD13</f>
        <v>-1869.8872230308543</v>
      </c>
      <c r="AE61" s="48">
        <f>-Inputs!$C$36*AE13</f>
        <v>-1933.4633886139034</v>
      </c>
      <c r="AF61" s="48">
        <f>-Inputs!$C$36*AF13</f>
        <v>-1999.2011438267759</v>
      </c>
    </row>
    <row r="62" spans="2:32" x14ac:dyDescent="0.2">
      <c r="B62" s="2" t="s">
        <v>70</v>
      </c>
      <c r="C62" s="41">
        <f>SUM(C58:C61)</f>
        <v>-10628.220342076365</v>
      </c>
      <c r="D62" s="41">
        <f t="shared" ref="D62:AF62" si="29">SUM(D58:D61)</f>
        <v>-10692.846182076366</v>
      </c>
      <c r="E62" s="41">
        <f t="shared" si="29"/>
        <v>-10759.669300636366</v>
      </c>
      <c r="F62" s="41">
        <f t="shared" si="29"/>
        <v>-10828.764405227406</v>
      </c>
      <c r="G62" s="41">
        <f t="shared" si="29"/>
        <v>-10900.208743374542</v>
      </c>
      <c r="H62" s="41">
        <f t="shared" si="29"/>
        <v>-10974.08218901868</v>
      </c>
      <c r="I62" s="41">
        <f t="shared" si="29"/>
        <v>-11050.467331814716</v>
      </c>
      <c r="J62" s="41">
        <f t="shared" si="29"/>
        <v>-11129.449569465824</v>
      </c>
      <c r="K62" s="41">
        <f t="shared" si="29"/>
        <v>-11211.117203197064</v>
      </c>
      <c r="L62" s="41">
        <f t="shared" si="29"/>
        <v>-11295.561536475168</v>
      </c>
      <c r="M62" s="41">
        <f t="shared" si="29"/>
        <v>-11382.876977084728</v>
      </c>
      <c r="N62" s="41">
        <f t="shared" si="29"/>
        <v>-11473.16114267501</v>
      </c>
      <c r="O62" s="41">
        <f t="shared" si="29"/>
        <v>-11566.514969895366</v>
      </c>
      <c r="P62" s="41">
        <f t="shared" si="29"/>
        <v>-11663.042827241212</v>
      </c>
      <c r="Q62" s="41">
        <f t="shared" si="29"/>
        <v>-11762.852631736816</v>
      </c>
      <c r="R62" s="41">
        <f t="shared" si="29"/>
        <v>-11866.055969585272</v>
      </c>
      <c r="S62" s="41">
        <f t="shared" si="29"/>
        <v>-11972.768220920574</v>
      </c>
      <c r="T62" s="41">
        <f t="shared" si="29"/>
        <v>-12083.108688801276</v>
      </c>
      <c r="U62" s="41">
        <f t="shared" si="29"/>
        <v>-12197.200732589925</v>
      </c>
      <c r="V62" s="41">
        <f t="shared" si="29"/>
        <v>-12315.171905867384</v>
      </c>
      <c r="W62" s="41">
        <f t="shared" si="29"/>
        <v>-12437.154099036281</v>
      </c>
      <c r="X62" s="41">
        <f t="shared" si="29"/>
        <v>-12563.283686772918</v>
      </c>
      <c r="Y62" s="41">
        <f t="shared" si="29"/>
        <v>-12693.701680492601</v>
      </c>
      <c r="Z62" s="41">
        <f t="shared" si="29"/>
        <v>-12828.553885998754</v>
      </c>
      <c r="AA62" s="41">
        <f t="shared" si="29"/>
        <v>-12967.991066492112</v>
      </c>
      <c r="AB62" s="41">
        <f t="shared" si="29"/>
        <v>-13112.16911112225</v>
      </c>
      <c r="AC62" s="41">
        <f t="shared" si="29"/>
        <v>-13261.249209269808</v>
      </c>
      <c r="AD62" s="41">
        <f t="shared" si="29"/>
        <v>-13415.398030754386</v>
      </c>
      <c r="AE62" s="41">
        <f t="shared" si="29"/>
        <v>-13574.78791216944</v>
      </c>
      <c r="AF62" s="41">
        <f t="shared" si="29"/>
        <v>-13739.597049552605</v>
      </c>
    </row>
    <row r="63" spans="2:32" ht="19" x14ac:dyDescent="0.35">
      <c r="B63" s="2" t="s">
        <v>6</v>
      </c>
      <c r="C63" s="48">
        <f>-Inputs!$C$37*Inputs!$C$33</f>
        <v>0</v>
      </c>
      <c r="D63" s="48">
        <f>-Inputs!$C$37*Inputs!$C$33</f>
        <v>0</v>
      </c>
      <c r="E63" s="48">
        <f>-Inputs!$C$37*Inputs!$C$33</f>
        <v>0</v>
      </c>
      <c r="F63" s="48">
        <f>-Inputs!$C$37*Inputs!$C$33</f>
        <v>0</v>
      </c>
      <c r="G63" s="48">
        <f>-Inputs!$C$37*Inputs!$C$33</f>
        <v>0</v>
      </c>
      <c r="H63" s="48">
        <f>-Inputs!$C$37*Inputs!$C$33</f>
        <v>0</v>
      </c>
      <c r="I63" s="48">
        <f>-Inputs!$C$37*Inputs!$C$33</f>
        <v>0</v>
      </c>
      <c r="J63" s="48">
        <f>-Inputs!$C$37*Inputs!$C$33</f>
        <v>0</v>
      </c>
      <c r="K63" s="48">
        <f>-Inputs!$C$37*Inputs!$C$33</f>
        <v>0</v>
      </c>
      <c r="L63" s="48">
        <f>-Inputs!$C$37*Inputs!$C$33</f>
        <v>0</v>
      </c>
      <c r="M63" s="48">
        <f>-Inputs!$C$37*Inputs!$C$33</f>
        <v>0</v>
      </c>
      <c r="N63" s="48">
        <f>-Inputs!$C$37*Inputs!$C$33</f>
        <v>0</v>
      </c>
      <c r="O63" s="48">
        <f>-Inputs!$C$37*Inputs!$C$33</f>
        <v>0</v>
      </c>
      <c r="P63" s="48">
        <f>-Inputs!$C$37*Inputs!$C$33</f>
        <v>0</v>
      </c>
      <c r="Q63" s="48">
        <f>-Inputs!$C$37*Inputs!$C$33</f>
        <v>0</v>
      </c>
      <c r="R63" s="48">
        <f>-Inputs!$C$37*Inputs!$C$33</f>
        <v>0</v>
      </c>
      <c r="S63" s="48">
        <f>-Inputs!$C$37*Inputs!$C$33</f>
        <v>0</v>
      </c>
      <c r="T63" s="48">
        <f>-Inputs!$C$37*Inputs!$C$33</f>
        <v>0</v>
      </c>
      <c r="U63" s="48">
        <f>-Inputs!$C$37*Inputs!$C$33</f>
        <v>0</v>
      </c>
      <c r="V63" s="48">
        <f>-Inputs!$C$37*Inputs!$C$33</f>
        <v>0</v>
      </c>
      <c r="W63" s="48">
        <f>-Inputs!$C$37*Inputs!$C$33</f>
        <v>0</v>
      </c>
      <c r="X63" s="48">
        <f>-Inputs!$C$37*Inputs!$C$33</f>
        <v>0</v>
      </c>
      <c r="Y63" s="48">
        <f>-Inputs!$C$37*Inputs!$C$33</f>
        <v>0</v>
      </c>
      <c r="Z63" s="48">
        <f>-Inputs!$C$37*Inputs!$C$33</f>
        <v>0</v>
      </c>
      <c r="AA63" s="48">
        <f>-Inputs!$C$37*Inputs!$C$33</f>
        <v>0</v>
      </c>
      <c r="AB63" s="48">
        <f>-Inputs!$C$37*Inputs!$C$33</f>
        <v>0</v>
      </c>
      <c r="AC63" s="48">
        <f>-Inputs!$C$37*Inputs!$C$33</f>
        <v>0</v>
      </c>
      <c r="AD63" s="48">
        <f>-Inputs!$C$37*Inputs!$C$33</f>
        <v>0</v>
      </c>
      <c r="AE63" s="48">
        <f>-Inputs!$C$37*Inputs!$C$33</f>
        <v>0</v>
      </c>
      <c r="AF63" s="48">
        <f>-Inputs!$C$37*Inputs!$C$33</f>
        <v>0</v>
      </c>
    </row>
    <row r="64" spans="2:32" ht="19" x14ac:dyDescent="0.35">
      <c r="B64" s="2" t="s">
        <v>71</v>
      </c>
      <c r="C64" s="48">
        <f>SUM(C62:C63)</f>
        <v>-10628.220342076365</v>
      </c>
      <c r="D64" s="48">
        <f t="shared" ref="D64:AF64" si="30">SUM(D62:D63)</f>
        <v>-10692.846182076366</v>
      </c>
      <c r="E64" s="48">
        <f t="shared" si="30"/>
        <v>-10759.669300636366</v>
      </c>
      <c r="F64" s="48">
        <f t="shared" si="30"/>
        <v>-10828.764405227406</v>
      </c>
      <c r="G64" s="48">
        <f t="shared" si="30"/>
        <v>-10900.208743374542</v>
      </c>
      <c r="H64" s="48">
        <f t="shared" si="30"/>
        <v>-10974.08218901868</v>
      </c>
      <c r="I64" s="48">
        <f t="shared" si="30"/>
        <v>-11050.467331814716</v>
      </c>
      <c r="J64" s="48">
        <f t="shared" si="30"/>
        <v>-11129.449569465824</v>
      </c>
      <c r="K64" s="48">
        <f t="shared" si="30"/>
        <v>-11211.117203197064</v>
      </c>
      <c r="L64" s="48">
        <f t="shared" si="30"/>
        <v>-11295.561536475168</v>
      </c>
      <c r="M64" s="48">
        <f t="shared" si="30"/>
        <v>-11382.876977084728</v>
      </c>
      <c r="N64" s="48">
        <f t="shared" si="30"/>
        <v>-11473.16114267501</v>
      </c>
      <c r="O64" s="48">
        <f t="shared" si="30"/>
        <v>-11566.514969895366</v>
      </c>
      <c r="P64" s="48">
        <f t="shared" si="30"/>
        <v>-11663.042827241212</v>
      </c>
      <c r="Q64" s="48">
        <f t="shared" si="30"/>
        <v>-11762.852631736816</v>
      </c>
      <c r="R64" s="48">
        <f t="shared" si="30"/>
        <v>-11866.055969585272</v>
      </c>
      <c r="S64" s="48">
        <f t="shared" si="30"/>
        <v>-11972.768220920574</v>
      </c>
      <c r="T64" s="48">
        <f t="shared" si="30"/>
        <v>-12083.108688801276</v>
      </c>
      <c r="U64" s="48">
        <f t="shared" si="30"/>
        <v>-12197.200732589925</v>
      </c>
      <c r="V64" s="48">
        <f t="shared" si="30"/>
        <v>-12315.171905867384</v>
      </c>
      <c r="W64" s="48">
        <f t="shared" si="30"/>
        <v>-12437.154099036281</v>
      </c>
      <c r="X64" s="48">
        <f t="shared" si="30"/>
        <v>-12563.283686772918</v>
      </c>
      <c r="Y64" s="48">
        <f t="shared" si="30"/>
        <v>-12693.701680492601</v>
      </c>
      <c r="Z64" s="48">
        <f t="shared" si="30"/>
        <v>-12828.553885998754</v>
      </c>
      <c r="AA64" s="48">
        <f t="shared" si="30"/>
        <v>-12967.991066492112</v>
      </c>
      <c r="AB64" s="48">
        <f t="shared" si="30"/>
        <v>-13112.16911112225</v>
      </c>
      <c r="AC64" s="48">
        <f t="shared" si="30"/>
        <v>-13261.249209269808</v>
      </c>
      <c r="AD64" s="48">
        <f t="shared" si="30"/>
        <v>-13415.398030754386</v>
      </c>
      <c r="AE64" s="48">
        <f t="shared" si="30"/>
        <v>-13574.78791216944</v>
      </c>
      <c r="AF64" s="48">
        <f t="shared" si="30"/>
        <v>-13739.597049552605</v>
      </c>
    </row>
    <row r="65" spans="1:33" x14ac:dyDescent="0.2">
      <c r="B65" s="2" t="s">
        <v>72</v>
      </c>
      <c r="C65" s="41">
        <f>SUM(C64,C54)</f>
        <v>-14228.220342076365</v>
      </c>
      <c r="D65" s="41">
        <f t="shared" ref="D65:AF65" si="31">SUM(D64,D54)</f>
        <v>-14415.246182076366</v>
      </c>
      <c r="E65" s="41">
        <f t="shared" si="31"/>
        <v>-14608.630900636366</v>
      </c>
      <c r="F65" s="41">
        <f t="shared" si="31"/>
        <v>-14808.590699627406</v>
      </c>
      <c r="G65" s="41">
        <f t="shared" si="31"/>
        <v>-15015.349131784144</v>
      </c>
      <c r="H65" s="41">
        <f t="shared" si="31"/>
        <v>-15229.137350634206</v>
      </c>
      <c r="I65" s="41">
        <f t="shared" si="31"/>
        <v>-15450.194368925171</v>
      </c>
      <c r="J65" s="41">
        <f t="shared" si="31"/>
        <v>-15678.767325838035</v>
      </c>
      <c r="K65" s="41">
        <f t="shared" si="31"/>
        <v>-15915.111763285931</v>
      </c>
      <c r="L65" s="41">
        <f t="shared" si="31"/>
        <v>-16159.491911607056</v>
      </c>
      <c r="M65" s="41">
        <f t="shared" si="31"/>
        <v>-16412.180984971103</v>
      </c>
      <c r="N65" s="41">
        <f t="shared" si="31"/>
        <v>-16673.461486829518</v>
      </c>
      <c r="O65" s="41">
        <f t="shared" si="31"/>
        <v>-16943.625525751129</v>
      </c>
      <c r="P65" s="41">
        <f t="shared" si="31"/>
        <v>-17222.97514199607</v>
      </c>
      <c r="Q65" s="41">
        <f t="shared" si="31"/>
        <v>-17511.822645193341</v>
      </c>
      <c r="R65" s="41">
        <f t="shared" si="31"/>
        <v>-17810.490963499316</v>
      </c>
      <c r="S65" s="41">
        <f t="shared" si="31"/>
        <v>-18119.314004627697</v>
      </c>
      <c r="T65" s="41">
        <f t="shared" si="31"/>
        <v>-18438.637029154444</v>
      </c>
      <c r="U65" s="41">
        <f t="shared" si="31"/>
        <v>-18768.817036515098</v>
      </c>
      <c r="V65" s="41">
        <f t="shared" si="31"/>
        <v>-19110.223164126015</v>
      </c>
      <c r="W65" s="41">
        <f t="shared" si="31"/>
        <v>-19463.237100075705</v>
      </c>
      <c r="X65" s="41">
        <f t="shared" si="31"/>
        <v>-19828.253509847684</v>
      </c>
      <c r="Y65" s="41">
        <f t="shared" si="31"/>
        <v>-20205.680477551909</v>
      </c>
      <c r="Z65" s="41">
        <f t="shared" si="31"/>
        <v>-20595.939962158078</v>
      </c>
      <c r="AA65" s="41">
        <f t="shared" si="31"/>
        <v>-20999.468269240853</v>
      </c>
      <c r="AB65" s="41">
        <f t="shared" si="31"/>
        <v>-21416.716538764449</v>
      </c>
      <c r="AC65" s="41">
        <f t="shared" si="31"/>
        <v>-21848.151249451843</v>
      </c>
      <c r="AD65" s="41">
        <f t="shared" si="31"/>
        <v>-22294.254740302611</v>
      </c>
      <c r="AE65" s="41">
        <f t="shared" si="31"/>
        <v>-22755.525749842302</v>
      </c>
      <c r="AF65" s="41">
        <f t="shared" si="31"/>
        <v>-23232.479973706344</v>
      </c>
    </row>
    <row r="66" spans="1:33" x14ac:dyDescent="0.2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</row>
    <row r="67" spans="1:33" x14ac:dyDescent="0.2">
      <c r="B67" s="2" t="s">
        <v>1423</v>
      </c>
      <c r="C67" s="41">
        <f>Inputs!C40*12</f>
        <v>10200</v>
      </c>
      <c r="D67" s="41">
        <f>C67*(1+Inputs!$C$22)</f>
        <v>10506</v>
      </c>
      <c r="E67" s="41">
        <f>D67*(1+Inputs!$C$22)</f>
        <v>10821.18</v>
      </c>
      <c r="F67" s="41">
        <f>E67*(1+Inputs!$C$22)</f>
        <v>11145.815400000001</v>
      </c>
      <c r="G67" s="41">
        <f>F67*(1+Inputs!$C$22)</f>
        <v>11480.189862000001</v>
      </c>
      <c r="H67" s="41">
        <f>G67*(1+Inputs!$C$22)</f>
        <v>11824.595557860001</v>
      </c>
      <c r="I67" s="41">
        <f>H67*(1+Inputs!$C$22)</f>
        <v>12179.333424595801</v>
      </c>
      <c r="J67" s="41">
        <f>I67*(1+Inputs!$C$22)</f>
        <v>12544.713427333676</v>
      </c>
      <c r="K67" s="41">
        <f>J67*(1+Inputs!$C$22)</f>
        <v>12921.054830153687</v>
      </c>
      <c r="L67" s="41">
        <f>K67*(1+Inputs!$C$22)</f>
        <v>13308.686475058299</v>
      </c>
      <c r="M67" s="41">
        <f>L67*(1+Inputs!$C$22)</f>
        <v>13707.947069310048</v>
      </c>
      <c r="N67" s="41">
        <f>M67*(1+Inputs!$C$22)</f>
        <v>14119.18548138935</v>
      </c>
      <c r="O67" s="41">
        <f>N67*(1+Inputs!$C$22)</f>
        <v>14542.76104583103</v>
      </c>
      <c r="P67" s="41">
        <f>O67*(1+Inputs!$C$22)</f>
        <v>14979.043877205961</v>
      </c>
      <c r="Q67" s="41">
        <f>P67*(1+Inputs!$C$22)</f>
        <v>15428.41519352214</v>
      </c>
      <c r="R67" s="41">
        <f>Q67*(1+Inputs!$C$22)</f>
        <v>15891.267649327805</v>
      </c>
      <c r="S67" s="41">
        <f>R67*(1+Inputs!$C$22)</f>
        <v>16368.00567880764</v>
      </c>
      <c r="T67" s="41">
        <f>S67*(1+Inputs!$C$22)</f>
        <v>16859.045849171871</v>
      </c>
      <c r="U67" s="41">
        <f>T67*(1+Inputs!$C$22)</f>
        <v>17364.817224647028</v>
      </c>
      <c r="V67" s="41">
        <f>U67*(1+Inputs!$C$22)</f>
        <v>17885.761741386439</v>
      </c>
      <c r="W67" s="41">
        <f>V67*(1+Inputs!$C$22)</f>
        <v>18422.334593628031</v>
      </c>
      <c r="X67" s="41">
        <f>W67*(1+Inputs!$C$22)</f>
        <v>18975.004631436874</v>
      </c>
      <c r="Y67" s="41">
        <f>X67*(1+Inputs!$C$22)</f>
        <v>19544.254770379979</v>
      </c>
      <c r="Z67" s="41">
        <f>Y67*(1+Inputs!$C$22)</f>
        <v>20130.582413491378</v>
      </c>
      <c r="AA67" s="41">
        <f>Z67*(1+Inputs!$C$22)</f>
        <v>20734.499885896119</v>
      </c>
      <c r="AB67" s="41">
        <f>AA67*(1+Inputs!$C$22)</f>
        <v>21356.534882473003</v>
      </c>
      <c r="AC67" s="41">
        <f>AB67*(1+Inputs!$C$22)</f>
        <v>21997.230928947192</v>
      </c>
      <c r="AD67" s="41">
        <f>AC67*(1+Inputs!$C$22)</f>
        <v>22657.147856815609</v>
      </c>
      <c r="AE67" s="41">
        <f>AD67*(1+Inputs!$C$22)</f>
        <v>23336.862292520076</v>
      </c>
      <c r="AF67" s="41">
        <f>AE67*(1+Inputs!$C$22)</f>
        <v>24036.968161295677</v>
      </c>
    </row>
    <row r="68" spans="1:33" x14ac:dyDescent="0.2">
      <c r="B68" s="2" t="s">
        <v>108</v>
      </c>
      <c r="C68" s="41">
        <f>-Inputs!$C$41*12</f>
        <v>-1800</v>
      </c>
      <c r="D68" s="41">
        <f>C68*(1+Inputs!$C$23)</f>
        <v>-1861.2</v>
      </c>
      <c r="E68" s="41">
        <f>D68*(1+Inputs!$C$23)</f>
        <v>-1924.4808</v>
      </c>
      <c r="F68" s="41">
        <f>E68*(1+Inputs!$C$23)</f>
        <v>-1989.9131472000001</v>
      </c>
      <c r="G68" s="41">
        <f>F68*(1+Inputs!$C$23)</f>
        <v>-2057.5701942048004</v>
      </c>
      <c r="H68" s="41">
        <f>G68*(1+Inputs!$C$23)</f>
        <v>-2127.5275808077636</v>
      </c>
      <c r="I68" s="41">
        <f>H68*(1+Inputs!$C$23)</f>
        <v>-2199.8635185552275</v>
      </c>
      <c r="J68" s="41">
        <f>I68*(1+Inputs!$C$23)</f>
        <v>-2274.6588781861055</v>
      </c>
      <c r="K68" s="41">
        <f>J68*(1+Inputs!$C$23)</f>
        <v>-2351.9972800444334</v>
      </c>
      <c r="L68" s="41">
        <f>K68*(1+Inputs!$C$23)</f>
        <v>-2431.9651875659442</v>
      </c>
      <c r="M68" s="41">
        <f>L68*(1+Inputs!$C$23)</f>
        <v>-2514.6520039431866</v>
      </c>
      <c r="N68" s="41">
        <f>M68*(1+Inputs!$C$23)</f>
        <v>-2600.1501720772549</v>
      </c>
      <c r="O68" s="41">
        <f>N68*(1+Inputs!$C$23)</f>
        <v>-2688.5552779278814</v>
      </c>
      <c r="P68" s="41">
        <f>O68*(1+Inputs!$C$23)</f>
        <v>-2779.9661573774297</v>
      </c>
      <c r="Q68" s="41">
        <f>P68*(1+Inputs!$C$23)</f>
        <v>-2874.4850067282623</v>
      </c>
      <c r="R68" s="41">
        <f>Q68*(1+Inputs!$C$23)</f>
        <v>-2972.2174969570233</v>
      </c>
      <c r="S68" s="41">
        <f>R68*(1+Inputs!$C$23)</f>
        <v>-3073.2728918535622</v>
      </c>
      <c r="T68" s="41">
        <f>S68*(1+Inputs!$C$23)</f>
        <v>-3177.7641701765833</v>
      </c>
      <c r="U68" s="41">
        <f>T68*(1+Inputs!$C$23)</f>
        <v>-3285.8081519625871</v>
      </c>
      <c r="V68" s="41">
        <f>U68*(1+Inputs!$C$23)</f>
        <v>-3397.5256291293153</v>
      </c>
      <c r="W68" s="41">
        <f>V68*(1+Inputs!$C$23)</f>
        <v>-3513.0415005197124</v>
      </c>
      <c r="X68" s="41">
        <f>W68*(1+Inputs!$C$23)</f>
        <v>-3632.4849115373827</v>
      </c>
      <c r="Y68" s="41">
        <f>X68*(1+Inputs!$C$23)</f>
        <v>-3755.989398529654</v>
      </c>
      <c r="Z68" s="41">
        <f>Y68*(1+Inputs!$C$23)</f>
        <v>-3883.6930380796625</v>
      </c>
      <c r="AA68" s="41">
        <f>Z68*(1+Inputs!$C$23)</f>
        <v>-4015.7386013743712</v>
      </c>
      <c r="AB68" s="41">
        <f>AA68*(1+Inputs!$C$23)</f>
        <v>-4152.2737138210996</v>
      </c>
      <c r="AC68" s="41">
        <f>AB68*(1+Inputs!$C$23)</f>
        <v>-4293.4510200910172</v>
      </c>
      <c r="AD68" s="41">
        <f>AC68*(1+Inputs!$C$23)</f>
        <v>-4439.4283547741115</v>
      </c>
      <c r="AE68" s="41">
        <f>AD68*(1+Inputs!$C$23)</f>
        <v>-4590.3689188364315</v>
      </c>
      <c r="AF68" s="41">
        <f>AE68*(1+Inputs!$C$23)</f>
        <v>-4746.4414620768703</v>
      </c>
    </row>
    <row r="69" spans="1:33" x14ac:dyDescent="0.2">
      <c r="D69" s="49"/>
    </row>
    <row r="70" spans="1:33" x14ac:dyDescent="0.2">
      <c r="B70" s="2" t="s">
        <v>12</v>
      </c>
      <c r="C70" s="41">
        <f>C56-C45-Inputs!C24+C67+C68</f>
        <v>-49801.500342076368</v>
      </c>
      <c r="D70" s="41">
        <f>D56-D45+D67+D68</f>
        <v>-5770.4461820763654</v>
      </c>
      <c r="E70" s="41">
        <f t="shared" ref="E70:AF70" si="32">E56-E45+E67+E68</f>
        <v>-5711.9317006363663</v>
      </c>
      <c r="F70" s="41">
        <f t="shared" si="32"/>
        <v>-5652.6884468274047</v>
      </c>
      <c r="G70" s="41">
        <f t="shared" si="32"/>
        <v>-5592.7294639889424</v>
      </c>
      <c r="H70" s="41">
        <f t="shared" si="32"/>
        <v>-5532.0693735819696</v>
      </c>
      <c r="I70" s="41">
        <f t="shared" si="32"/>
        <v>-5470.7244628845974</v>
      </c>
      <c r="J70" s="41">
        <f t="shared" si="32"/>
        <v>-5408.7127766904641</v>
      </c>
      <c r="K70" s="41">
        <f t="shared" si="32"/>
        <v>-5346.0542131766779</v>
      </c>
      <c r="L70" s="41">
        <f t="shared" si="32"/>
        <v>-5282.7706241147007</v>
      </c>
      <c r="M70" s="41">
        <f t="shared" si="32"/>
        <v>-5218.8859196042413</v>
      </c>
      <c r="N70" s="41">
        <f t="shared" si="32"/>
        <v>-5154.4261775174227</v>
      </c>
      <c r="O70" s="41">
        <f t="shared" si="32"/>
        <v>-5089.4197578479807</v>
      </c>
      <c r="P70" s="41">
        <f t="shared" si="32"/>
        <v>-5023.8974221675398</v>
      </c>
      <c r="Q70" s="41">
        <f t="shared" si="32"/>
        <v>-4957.8924583994631</v>
      </c>
      <c r="R70" s="41">
        <f t="shared" si="32"/>
        <v>-4891.4408111285347</v>
      </c>
      <c r="S70" s="41">
        <f t="shared" si="32"/>
        <v>-4824.581217673619</v>
      </c>
      <c r="T70" s="41">
        <f t="shared" si="32"/>
        <v>-4757.3553501591568</v>
      </c>
      <c r="U70" s="41">
        <f t="shared" si="32"/>
        <v>-4689.8079638306572</v>
      </c>
      <c r="V70" s="41">
        <f t="shared" si="32"/>
        <v>-4621.9870518688913</v>
      </c>
      <c r="W70" s="41">
        <f t="shared" si="32"/>
        <v>-4553.9440069673856</v>
      </c>
      <c r="X70" s="41">
        <f t="shared" si="32"/>
        <v>-4485.7337899481927</v>
      </c>
      <c r="Y70" s="41">
        <f t="shared" si="32"/>
        <v>-4417.4151057015833</v>
      </c>
      <c r="Z70" s="41">
        <f t="shared" si="32"/>
        <v>-4349.0505867463617</v>
      </c>
      <c r="AA70" s="41">
        <f t="shared" si="32"/>
        <v>-4280.7069847191051</v>
      </c>
      <c r="AB70" s="41">
        <f t="shared" si="32"/>
        <v>-4212.455370112546</v>
      </c>
      <c r="AC70" s="41">
        <f t="shared" si="32"/>
        <v>-4144.3713405956678</v>
      </c>
      <c r="AD70" s="41">
        <f t="shared" si="32"/>
        <v>-4076.5352382611136</v>
      </c>
      <c r="AE70" s="41">
        <f t="shared" si="32"/>
        <v>-4009.0323761586569</v>
      </c>
      <c r="AF70" s="41">
        <f t="shared" si="32"/>
        <v>-3941.9532744875369</v>
      </c>
    </row>
    <row r="71" spans="1:33" x14ac:dyDescent="0.2">
      <c r="B71" s="2" t="s">
        <v>76</v>
      </c>
      <c r="C71" s="45">
        <f>C52</f>
        <v>22566.494975647547</v>
      </c>
      <c r="D71" s="47">
        <f>D52-C52</f>
        <v>6577.1930135560578</v>
      </c>
      <c r="E71" s="47">
        <f t="shared" ref="E71:AF71" si="33">E52-D52</f>
        <v>6844.5907313439347</v>
      </c>
      <c r="F71" s="47">
        <f t="shared" si="33"/>
        <v>7123.779803975558</v>
      </c>
      <c r="G71" s="47">
        <f t="shared" si="33"/>
        <v>7415.3276572728719</v>
      </c>
      <c r="H71" s="47">
        <f t="shared" si="33"/>
        <v>7719.831280110011</v>
      </c>
      <c r="I71" s="47">
        <f t="shared" si="33"/>
        <v>8037.9188630236022</v>
      </c>
      <c r="J71" s="47">
        <f t="shared" si="33"/>
        <v>8370.2515316067293</v>
      </c>
      <c r="K71" s="47">
        <f t="shared" si="33"/>
        <v>8717.525180318873</v>
      </c>
      <c r="L71" s="47">
        <f t="shared" si="33"/>
        <v>9080.4724126843503</v>
      </c>
      <c r="M71" s="47">
        <f t="shared" si="33"/>
        <v>9459.8645942129515</v>
      </c>
      <c r="N71" s="47">
        <f t="shared" si="33"/>
        <v>9856.5140247589588</v>
      </c>
      <c r="O71" s="47">
        <f t="shared" si="33"/>
        <v>10271.27623744095</v>
      </c>
      <c r="P71" s="47">
        <f t="shared" si="33"/>
        <v>10705.052431676013</v>
      </c>
      <c r="Q71" s="47">
        <f t="shared" si="33"/>
        <v>11158.792048339412</v>
      </c>
      <c r="R71" s="47">
        <f t="shared" si="33"/>
        <v>11633.495495545503</v>
      </c>
      <c r="S71" s="47">
        <f t="shared" si="33"/>
        <v>12130.217034060654</v>
      </c>
      <c r="T71" s="47">
        <f t="shared" si="33"/>
        <v>12650.06783190585</v>
      </c>
      <c r="U71" s="47">
        <f t="shared" si="33"/>
        <v>13194.219198285457</v>
      </c>
      <c r="V71" s="47">
        <f t="shared" si="33"/>
        <v>13763.906007593789</v>
      </c>
      <c r="W71" s="47">
        <f t="shared" si="33"/>
        <v>14360.430324904824</v>
      </c>
      <c r="X71" s="47">
        <f t="shared" si="33"/>
        <v>14985.165245041397</v>
      </c>
      <c r="Y71" s="47">
        <f t="shared" si="33"/>
        <v>15639.558958056412</v>
      </c>
      <c r="Z71" s="47">
        <f t="shared" si="33"/>
        <v>16325.139054737258</v>
      </c>
      <c r="AA71" s="47">
        <f t="shared" si="33"/>
        <v>17043.517086574342</v>
      </c>
      <c r="AB71" s="47">
        <f t="shared" si="33"/>
        <v>17796.393395509687</v>
      </c>
      <c r="AC71" s="47">
        <f t="shared" si="33"/>
        <v>18585.562229715812</v>
      </c>
      <c r="AD71" s="47">
        <f t="shared" si="33"/>
        <v>19412.917162644153</v>
      </c>
      <c r="AE71" s="47">
        <f t="shared" si="33"/>
        <v>20280.456833629869</v>
      </c>
      <c r="AF71" s="47">
        <f t="shared" si="33"/>
        <v>21190.291029456421</v>
      </c>
    </row>
    <row r="72" spans="1:33" x14ac:dyDescent="0.2">
      <c r="B72" s="2" t="s">
        <v>13</v>
      </c>
      <c r="C72" s="45">
        <f>SUM(C70:C71)</f>
        <v>-27235.005366428821</v>
      </c>
      <c r="D72" s="45">
        <f t="shared" ref="D72:AF72" si="34">SUM(D70:D71)</f>
        <v>806.74683147969245</v>
      </c>
      <c r="E72" s="45">
        <f t="shared" si="34"/>
        <v>1132.6590307075685</v>
      </c>
      <c r="F72" s="45">
        <f t="shared" si="34"/>
        <v>1471.0913571481533</v>
      </c>
      <c r="G72" s="45">
        <f t="shared" si="34"/>
        <v>1822.5981932839295</v>
      </c>
      <c r="H72" s="45">
        <f t="shared" si="34"/>
        <v>2187.7619065280414</v>
      </c>
      <c r="I72" s="45">
        <f t="shared" si="34"/>
        <v>2567.1944001390048</v>
      </c>
      <c r="J72" s="45">
        <f t="shared" si="34"/>
        <v>2961.5387549162651</v>
      </c>
      <c r="K72" s="45">
        <f t="shared" si="34"/>
        <v>3371.4709671421951</v>
      </c>
      <c r="L72" s="45">
        <f t="shared" si="34"/>
        <v>3797.7017885696496</v>
      </c>
      <c r="M72" s="45">
        <f t="shared" si="34"/>
        <v>4240.9786746087102</v>
      </c>
      <c r="N72" s="45">
        <f t="shared" si="34"/>
        <v>4702.0878472415361</v>
      </c>
      <c r="O72" s="45">
        <f t="shared" si="34"/>
        <v>5181.8564795929697</v>
      </c>
      <c r="P72" s="45">
        <f t="shared" si="34"/>
        <v>5681.1550095084731</v>
      </c>
      <c r="Q72" s="45">
        <f t="shared" si="34"/>
        <v>6200.8995899399488</v>
      </c>
      <c r="R72" s="45">
        <f t="shared" si="34"/>
        <v>6742.0546844169685</v>
      </c>
      <c r="S72" s="45">
        <f t="shared" si="34"/>
        <v>7305.6358163870345</v>
      </c>
      <c r="T72" s="45">
        <f t="shared" si="34"/>
        <v>7892.7124817466929</v>
      </c>
      <c r="U72" s="45">
        <f t="shared" si="34"/>
        <v>8504.4112344547993</v>
      </c>
      <c r="V72" s="45">
        <f t="shared" si="34"/>
        <v>9141.9189557248974</v>
      </c>
      <c r="W72" s="45">
        <f t="shared" si="34"/>
        <v>9806.4863179374388</v>
      </c>
      <c r="X72" s="45">
        <f t="shared" si="34"/>
        <v>10499.431455093203</v>
      </c>
      <c r="Y72" s="45">
        <f t="shared" si="34"/>
        <v>11222.143852354828</v>
      </c>
      <c r="Z72" s="45">
        <f t="shared" si="34"/>
        <v>11976.088467990896</v>
      </c>
      <c r="AA72" s="45">
        <f t="shared" si="34"/>
        <v>12762.810101855237</v>
      </c>
      <c r="AB72" s="45">
        <f t="shared" si="34"/>
        <v>13583.938025397141</v>
      </c>
      <c r="AC72" s="45">
        <f t="shared" si="34"/>
        <v>14441.190889120144</v>
      </c>
      <c r="AD72" s="45">
        <f t="shared" si="34"/>
        <v>15336.38192438304</v>
      </c>
      <c r="AE72" s="45">
        <f t="shared" si="34"/>
        <v>16271.424457471212</v>
      </c>
      <c r="AF72" s="45">
        <f t="shared" si="34"/>
        <v>17248.337754968885</v>
      </c>
    </row>
    <row r="73" spans="1:33" x14ac:dyDescent="0.2">
      <c r="B73" s="4" t="s">
        <v>8</v>
      </c>
      <c r="C73" s="43">
        <f>C72</f>
        <v>-27235.005366428821</v>
      </c>
      <c r="D73" s="43">
        <f>C73+D72</f>
        <v>-26428.258534949127</v>
      </c>
      <c r="E73" s="43">
        <f t="shared" ref="E73:AF73" si="35">D73+E72</f>
        <v>-25295.59950424156</v>
      </c>
      <c r="F73" s="43">
        <f t="shared" si="35"/>
        <v>-23824.508147093406</v>
      </c>
      <c r="G73" s="43">
        <f t="shared" si="35"/>
        <v>-22001.909953809474</v>
      </c>
      <c r="H73" s="43">
        <f t="shared" si="35"/>
        <v>-19814.148047281433</v>
      </c>
      <c r="I73" s="43">
        <f t="shared" si="35"/>
        <v>-17246.953647142429</v>
      </c>
      <c r="J73" s="43">
        <f t="shared" si="35"/>
        <v>-14285.414892226163</v>
      </c>
      <c r="K73" s="43">
        <f t="shared" si="35"/>
        <v>-10913.943925083968</v>
      </c>
      <c r="L73" s="43">
        <f t="shared" si="35"/>
        <v>-7116.2421365143182</v>
      </c>
      <c r="M73" s="43">
        <f t="shared" si="35"/>
        <v>-2875.263461905608</v>
      </c>
      <c r="N73" s="43">
        <f t="shared" si="35"/>
        <v>1826.8243853359281</v>
      </c>
      <c r="O73" s="43">
        <f t="shared" si="35"/>
        <v>7008.6808649288978</v>
      </c>
      <c r="P73" s="43">
        <f t="shared" si="35"/>
        <v>12689.835874437371</v>
      </c>
      <c r="Q73" s="43">
        <f t="shared" si="35"/>
        <v>18890.735464377321</v>
      </c>
      <c r="R73" s="43">
        <f t="shared" si="35"/>
        <v>25632.790148794291</v>
      </c>
      <c r="S73" s="43">
        <f t="shared" si="35"/>
        <v>32938.425965181326</v>
      </c>
      <c r="T73" s="43">
        <f t="shared" si="35"/>
        <v>40831.138446928016</v>
      </c>
      <c r="U73" s="43">
        <f t="shared" si="35"/>
        <v>49335.549681382814</v>
      </c>
      <c r="V73" s="43">
        <f t="shared" si="35"/>
        <v>58477.468637107711</v>
      </c>
      <c r="W73" s="43">
        <f t="shared" si="35"/>
        <v>68283.954955045148</v>
      </c>
      <c r="X73" s="43">
        <f t="shared" si="35"/>
        <v>78783.386410138351</v>
      </c>
      <c r="Y73" s="43">
        <f t="shared" si="35"/>
        <v>90005.530262493179</v>
      </c>
      <c r="Z73" s="43">
        <f t="shared" si="35"/>
        <v>101981.61873048407</v>
      </c>
      <c r="AA73" s="43">
        <f t="shared" si="35"/>
        <v>114744.42883233931</v>
      </c>
      <c r="AB73" s="43">
        <f t="shared" si="35"/>
        <v>128328.36685773646</v>
      </c>
      <c r="AC73" s="43">
        <f t="shared" si="35"/>
        <v>142769.55774685659</v>
      </c>
      <c r="AD73" s="43">
        <f t="shared" si="35"/>
        <v>158105.93967123964</v>
      </c>
      <c r="AE73" s="43">
        <f t="shared" si="35"/>
        <v>174377.36412871085</v>
      </c>
      <c r="AF73" s="43">
        <f t="shared" si="35"/>
        <v>191625.70188367972</v>
      </c>
    </row>
    <row r="74" spans="1:33" x14ac:dyDescent="0.2">
      <c r="C74" s="55"/>
    </row>
    <row r="76" spans="1:33" s="39" customFormat="1" x14ac:dyDescent="0.2">
      <c r="A76" s="39" t="s">
        <v>49</v>
      </c>
    </row>
    <row r="77" spans="1:33" x14ac:dyDescent="0.2">
      <c r="B77" s="45" t="s">
        <v>1312</v>
      </c>
      <c r="C77" s="42">
        <v>1</v>
      </c>
      <c r="D77" s="42">
        <v>2</v>
      </c>
      <c r="E77" s="42">
        <v>3</v>
      </c>
      <c r="F77" s="42">
        <v>4</v>
      </c>
      <c r="G77" s="42">
        <v>5</v>
      </c>
      <c r="H77" s="42">
        <v>6</v>
      </c>
      <c r="I77" s="42">
        <v>7</v>
      </c>
      <c r="J77" s="42">
        <v>8</v>
      </c>
      <c r="K77" s="42">
        <v>9</v>
      </c>
      <c r="L77" s="42">
        <v>10</v>
      </c>
      <c r="M77" s="42">
        <v>11</v>
      </c>
      <c r="N77" s="42">
        <v>12</v>
      </c>
      <c r="O77" s="42">
        <v>13</v>
      </c>
      <c r="P77" s="42">
        <v>14</v>
      </c>
      <c r="Q77" s="42">
        <v>15</v>
      </c>
      <c r="R77" s="42">
        <v>16</v>
      </c>
      <c r="S77" s="42">
        <v>17</v>
      </c>
      <c r="T77" s="42">
        <v>18</v>
      </c>
      <c r="U77" s="42">
        <v>19</v>
      </c>
      <c r="V77" s="42">
        <v>20</v>
      </c>
      <c r="W77" s="42">
        <v>21</v>
      </c>
      <c r="X77" s="42">
        <v>22</v>
      </c>
      <c r="Y77" s="42">
        <v>23</v>
      </c>
      <c r="Z77" s="42">
        <v>24</v>
      </c>
      <c r="AA77" s="42">
        <v>25</v>
      </c>
      <c r="AB77" s="42">
        <v>26</v>
      </c>
      <c r="AC77" s="42">
        <v>27</v>
      </c>
      <c r="AD77" s="42">
        <v>28</v>
      </c>
      <c r="AE77" s="42">
        <v>29</v>
      </c>
      <c r="AF77" s="42">
        <v>30</v>
      </c>
    </row>
    <row r="78" spans="1:33" x14ac:dyDescent="0.2">
      <c r="B78" s="50" t="s">
        <v>1436</v>
      </c>
      <c r="C78" s="40" t="s">
        <v>19</v>
      </c>
      <c r="D78" s="40" t="s">
        <v>20</v>
      </c>
      <c r="E78" s="40" t="s">
        <v>21</v>
      </c>
      <c r="F78" s="40" t="s">
        <v>22</v>
      </c>
      <c r="G78" s="40" t="s">
        <v>23</v>
      </c>
      <c r="H78" s="40" t="s">
        <v>24</v>
      </c>
      <c r="I78" s="40" t="s">
        <v>25</v>
      </c>
      <c r="J78" s="40" t="s">
        <v>26</v>
      </c>
      <c r="K78" s="40" t="s">
        <v>27</v>
      </c>
      <c r="L78" s="40" t="s">
        <v>28</v>
      </c>
      <c r="M78" s="40" t="s">
        <v>29</v>
      </c>
      <c r="N78" s="40" t="s">
        <v>30</v>
      </c>
      <c r="O78" s="40" t="s">
        <v>31</v>
      </c>
      <c r="P78" s="40" t="s">
        <v>32</v>
      </c>
      <c r="Q78" s="40" t="s">
        <v>33</v>
      </c>
      <c r="R78" s="40" t="s">
        <v>34</v>
      </c>
      <c r="S78" s="40" t="s">
        <v>35</v>
      </c>
      <c r="T78" s="40" t="s">
        <v>36</v>
      </c>
      <c r="U78" s="40" t="s">
        <v>37</v>
      </c>
      <c r="V78" s="40" t="s">
        <v>38</v>
      </c>
      <c r="W78" s="40" t="s">
        <v>39</v>
      </c>
      <c r="X78" s="40" t="s">
        <v>40</v>
      </c>
      <c r="Y78" s="40" t="s">
        <v>41</v>
      </c>
      <c r="Z78" s="40" t="s">
        <v>42</v>
      </c>
      <c r="AA78" s="40" t="s">
        <v>43</v>
      </c>
      <c r="AB78" s="40" t="s">
        <v>44</v>
      </c>
      <c r="AC78" s="40" t="s">
        <v>45</v>
      </c>
      <c r="AD78" s="40" t="s">
        <v>46</v>
      </c>
      <c r="AE78" s="40" t="s">
        <v>47</v>
      </c>
      <c r="AF78" s="40" t="s">
        <v>48</v>
      </c>
      <c r="AG78" s="40"/>
    </row>
    <row r="79" spans="1:33" x14ac:dyDescent="0.2">
      <c r="B79" s="45" t="s">
        <v>14</v>
      </c>
      <c r="C79" s="45">
        <f t="shared" ref="C79:AF79" si="36">-C6</f>
        <v>10506</v>
      </c>
      <c r="D79" s="45">
        <f t="shared" si="36"/>
        <v>10821.18</v>
      </c>
      <c r="E79" s="45">
        <f t="shared" si="36"/>
        <v>11145.815400000001</v>
      </c>
      <c r="F79" s="45">
        <f t="shared" si="36"/>
        <v>11480.189862000001</v>
      </c>
      <c r="G79" s="45">
        <f t="shared" si="36"/>
        <v>11824.595557860001</v>
      </c>
      <c r="H79" s="45">
        <f t="shared" si="36"/>
        <v>12179.333424595801</v>
      </c>
      <c r="I79" s="45">
        <f t="shared" si="36"/>
        <v>12544.713427333676</v>
      </c>
      <c r="J79" s="45">
        <f t="shared" si="36"/>
        <v>12921.054830153687</v>
      </c>
      <c r="K79" s="45">
        <f t="shared" si="36"/>
        <v>13308.686475058299</v>
      </c>
      <c r="L79" s="45">
        <f t="shared" si="36"/>
        <v>13707.947069310048</v>
      </c>
      <c r="M79" s="45">
        <f t="shared" si="36"/>
        <v>14119.18548138935</v>
      </c>
      <c r="N79" s="45">
        <f t="shared" si="36"/>
        <v>14542.76104583103</v>
      </c>
      <c r="O79" s="45">
        <f t="shared" si="36"/>
        <v>14979.043877205961</v>
      </c>
      <c r="P79" s="45">
        <f t="shared" si="36"/>
        <v>15428.41519352214</v>
      </c>
      <c r="Q79" s="45">
        <f t="shared" si="36"/>
        <v>15891.267649327805</v>
      </c>
      <c r="R79" s="45">
        <f t="shared" si="36"/>
        <v>16368.00567880764</v>
      </c>
      <c r="S79" s="45">
        <f t="shared" si="36"/>
        <v>16859.045849171871</v>
      </c>
      <c r="T79" s="45">
        <f t="shared" si="36"/>
        <v>17364.817224647028</v>
      </c>
      <c r="U79" s="45">
        <f t="shared" si="36"/>
        <v>17885.761741386439</v>
      </c>
      <c r="V79" s="45">
        <f t="shared" si="36"/>
        <v>18422.334593628031</v>
      </c>
      <c r="W79" s="45">
        <f t="shared" si="36"/>
        <v>18975.004631436874</v>
      </c>
      <c r="X79" s="45">
        <f t="shared" si="36"/>
        <v>19544.254770379979</v>
      </c>
      <c r="Y79" s="45">
        <f t="shared" si="36"/>
        <v>20130.582413491378</v>
      </c>
      <c r="Z79" s="45">
        <f t="shared" si="36"/>
        <v>20734.499885896119</v>
      </c>
      <c r="AA79" s="45">
        <f t="shared" si="36"/>
        <v>21356.534882473003</v>
      </c>
      <c r="AB79" s="45">
        <f t="shared" si="36"/>
        <v>21997.230928947192</v>
      </c>
      <c r="AC79" s="45">
        <f t="shared" si="36"/>
        <v>22657.147856815609</v>
      </c>
      <c r="AD79" s="45">
        <f t="shared" si="36"/>
        <v>23336.862292520076</v>
      </c>
      <c r="AE79" s="45">
        <f t="shared" si="36"/>
        <v>24036.968161295677</v>
      </c>
      <c r="AF79" s="45">
        <f t="shared" si="36"/>
        <v>24758.077206134549</v>
      </c>
    </row>
    <row r="80" spans="1:33" x14ac:dyDescent="0.2">
      <c r="B80" s="45" t="s">
        <v>15</v>
      </c>
      <c r="C80" s="42">
        <f t="shared" ref="C80:AF80" si="37">-C37</f>
        <v>49103.58034207637</v>
      </c>
      <c r="D80" s="42">
        <f t="shared" si="37"/>
        <v>14415.246182076366</v>
      </c>
      <c r="E80" s="42">
        <f t="shared" si="37"/>
        <v>14608.630900636366</v>
      </c>
      <c r="F80" s="42">
        <f t="shared" si="37"/>
        <v>14808.590699627406</v>
      </c>
      <c r="G80" s="42">
        <f t="shared" si="37"/>
        <v>15015.349131784144</v>
      </c>
      <c r="H80" s="42">
        <f t="shared" si="37"/>
        <v>15229.137350634206</v>
      </c>
      <c r="I80" s="42">
        <f t="shared" si="37"/>
        <v>15450.194368925171</v>
      </c>
      <c r="J80" s="42">
        <f t="shared" si="37"/>
        <v>15678.767325838035</v>
      </c>
      <c r="K80" s="42">
        <f t="shared" si="37"/>
        <v>15915.111763285931</v>
      </c>
      <c r="L80" s="42">
        <f t="shared" si="37"/>
        <v>16159.491911607056</v>
      </c>
      <c r="M80" s="42">
        <f t="shared" si="37"/>
        <v>16412.180984971103</v>
      </c>
      <c r="N80" s="42">
        <f t="shared" si="37"/>
        <v>16673.461486829518</v>
      </c>
      <c r="O80" s="42">
        <f t="shared" si="37"/>
        <v>16943.625525751129</v>
      </c>
      <c r="P80" s="42">
        <f t="shared" si="37"/>
        <v>17222.97514199607</v>
      </c>
      <c r="Q80" s="42">
        <f t="shared" si="37"/>
        <v>17511.822645193341</v>
      </c>
      <c r="R80" s="42">
        <f t="shared" si="37"/>
        <v>17810.490963499316</v>
      </c>
      <c r="S80" s="42">
        <f t="shared" si="37"/>
        <v>18119.314004627697</v>
      </c>
      <c r="T80" s="42">
        <f t="shared" si="37"/>
        <v>18438.637029154444</v>
      </c>
      <c r="U80" s="42">
        <f t="shared" si="37"/>
        <v>18768.817036515098</v>
      </c>
      <c r="V80" s="42">
        <f t="shared" si="37"/>
        <v>19110.223164126015</v>
      </c>
      <c r="W80" s="42">
        <f t="shared" si="37"/>
        <v>19463.237100075705</v>
      </c>
      <c r="X80" s="42">
        <f t="shared" si="37"/>
        <v>19828.253509847684</v>
      </c>
      <c r="Y80" s="42">
        <f t="shared" si="37"/>
        <v>20205.680477551909</v>
      </c>
      <c r="Z80" s="42">
        <f t="shared" si="37"/>
        <v>20595.939962158078</v>
      </c>
      <c r="AA80" s="42">
        <f t="shared" si="37"/>
        <v>20999.468269240853</v>
      </c>
      <c r="AB80" s="42">
        <f t="shared" si="37"/>
        <v>21416.716538764449</v>
      </c>
      <c r="AC80" s="42">
        <f t="shared" si="37"/>
        <v>21848.151249451843</v>
      </c>
      <c r="AD80" s="42">
        <f t="shared" si="37"/>
        <v>22294.254740302611</v>
      </c>
      <c r="AE80" s="42">
        <f t="shared" si="37"/>
        <v>22755.525749842302</v>
      </c>
      <c r="AF80" s="42">
        <f t="shared" si="37"/>
        <v>23232.479973706344</v>
      </c>
    </row>
    <row r="81" spans="2:32" x14ac:dyDescent="0.2">
      <c r="B81" s="45" t="s">
        <v>16</v>
      </c>
      <c r="C81" s="42">
        <f>-C70</f>
        <v>49801.500342076368</v>
      </c>
      <c r="D81" s="42">
        <f t="shared" ref="D81:AF81" si="38">-D70</f>
        <v>5770.4461820763654</v>
      </c>
      <c r="E81" s="42">
        <f t="shared" si="38"/>
        <v>5711.9317006363663</v>
      </c>
      <c r="F81" s="42">
        <f t="shared" si="38"/>
        <v>5652.6884468274047</v>
      </c>
      <c r="G81" s="42">
        <f t="shared" si="38"/>
        <v>5592.7294639889424</v>
      </c>
      <c r="H81" s="42">
        <f t="shared" si="38"/>
        <v>5532.0693735819696</v>
      </c>
      <c r="I81" s="42">
        <f t="shared" si="38"/>
        <v>5470.7244628845974</v>
      </c>
      <c r="J81" s="42">
        <f t="shared" si="38"/>
        <v>5408.7127766904641</v>
      </c>
      <c r="K81" s="42">
        <f t="shared" si="38"/>
        <v>5346.0542131766779</v>
      </c>
      <c r="L81" s="42">
        <f t="shared" si="38"/>
        <v>5282.7706241147007</v>
      </c>
      <c r="M81" s="42">
        <f t="shared" si="38"/>
        <v>5218.8859196042413</v>
      </c>
      <c r="N81" s="42">
        <f t="shared" si="38"/>
        <v>5154.4261775174227</v>
      </c>
      <c r="O81" s="42">
        <f t="shared" si="38"/>
        <v>5089.4197578479807</v>
      </c>
      <c r="P81" s="42">
        <f t="shared" si="38"/>
        <v>5023.8974221675398</v>
      </c>
      <c r="Q81" s="42">
        <f t="shared" si="38"/>
        <v>4957.8924583994631</v>
      </c>
      <c r="R81" s="42">
        <f t="shared" si="38"/>
        <v>4891.4408111285347</v>
      </c>
      <c r="S81" s="42">
        <f t="shared" si="38"/>
        <v>4824.581217673619</v>
      </c>
      <c r="T81" s="42">
        <f t="shared" si="38"/>
        <v>4757.3553501591568</v>
      </c>
      <c r="U81" s="42">
        <f t="shared" si="38"/>
        <v>4689.8079638306572</v>
      </c>
      <c r="V81" s="42">
        <f t="shared" si="38"/>
        <v>4621.9870518688913</v>
      </c>
      <c r="W81" s="42">
        <f t="shared" si="38"/>
        <v>4553.9440069673856</v>
      </c>
      <c r="X81" s="42">
        <f t="shared" si="38"/>
        <v>4485.7337899481927</v>
      </c>
      <c r="Y81" s="42">
        <f t="shared" si="38"/>
        <v>4417.4151057015833</v>
      </c>
      <c r="Z81" s="42">
        <f t="shared" si="38"/>
        <v>4349.0505867463617</v>
      </c>
      <c r="AA81" s="42">
        <f t="shared" si="38"/>
        <v>4280.7069847191051</v>
      </c>
      <c r="AB81" s="42">
        <f t="shared" si="38"/>
        <v>4212.455370112546</v>
      </c>
      <c r="AC81" s="42">
        <f t="shared" si="38"/>
        <v>4144.3713405956678</v>
      </c>
      <c r="AD81" s="42">
        <f t="shared" si="38"/>
        <v>4076.5352382611136</v>
      </c>
      <c r="AE81" s="42">
        <f t="shared" si="38"/>
        <v>4009.0323761586569</v>
      </c>
      <c r="AF81" s="42">
        <f t="shared" si="38"/>
        <v>3941.9532744875369</v>
      </c>
    </row>
    <row r="82" spans="2:32" x14ac:dyDescent="0.2">
      <c r="B82" s="45" t="s">
        <v>1309</v>
      </c>
      <c r="C82" s="42">
        <f>C79-C81</f>
        <v>-39295.500342076368</v>
      </c>
      <c r="D82" s="42">
        <f t="shared" ref="D82:AF82" si="39">D79-D81</f>
        <v>5050.7338179236349</v>
      </c>
      <c r="E82" s="42">
        <f t="shared" si="39"/>
        <v>5433.8836993636351</v>
      </c>
      <c r="F82" s="42">
        <f t="shared" si="39"/>
        <v>5827.5014151725964</v>
      </c>
      <c r="G82" s="42">
        <f t="shared" si="39"/>
        <v>6231.8660938710582</v>
      </c>
      <c r="H82" s="42">
        <f t="shared" si="39"/>
        <v>6647.2640510138317</v>
      </c>
      <c r="I82" s="42">
        <f t="shared" si="39"/>
        <v>7073.9889644490786</v>
      </c>
      <c r="J82" s="42">
        <f t="shared" si="39"/>
        <v>7512.3420534632232</v>
      </c>
      <c r="K82" s="42">
        <f t="shared" si="39"/>
        <v>7962.6322618816212</v>
      </c>
      <c r="L82" s="42">
        <f t="shared" si="39"/>
        <v>8425.1764451953477</v>
      </c>
      <c r="M82" s="42">
        <f t="shared" si="39"/>
        <v>8900.2995617851084</v>
      </c>
      <c r="N82" s="42">
        <f t="shared" si="39"/>
        <v>9388.3348683136064</v>
      </c>
      <c r="O82" s="42">
        <f t="shared" si="39"/>
        <v>9889.6241193579808</v>
      </c>
      <c r="P82" s="42">
        <f t="shared" si="39"/>
        <v>10404.5177713546</v>
      </c>
      <c r="Q82" s="42">
        <f t="shared" si="39"/>
        <v>10933.375190928342</v>
      </c>
      <c r="R82" s="42">
        <f t="shared" si="39"/>
        <v>11476.564867679106</v>
      </c>
      <c r="S82" s="42">
        <f t="shared" si="39"/>
        <v>12034.464631498253</v>
      </c>
      <c r="T82" s="42">
        <f t="shared" si="39"/>
        <v>12607.461874487872</v>
      </c>
      <c r="U82" s="42">
        <f t="shared" si="39"/>
        <v>13195.953777555782</v>
      </c>
      <c r="V82" s="42">
        <f t="shared" si="39"/>
        <v>13800.34754175914</v>
      </c>
      <c r="W82" s="42">
        <f t="shared" si="39"/>
        <v>14421.060624469488</v>
      </c>
      <c r="X82" s="42">
        <f t="shared" si="39"/>
        <v>15058.520980431786</v>
      </c>
      <c r="Y82" s="42">
        <f t="shared" si="39"/>
        <v>15713.167307789794</v>
      </c>
      <c r="Z82" s="42">
        <f t="shared" si="39"/>
        <v>16385.449299149757</v>
      </c>
      <c r="AA82" s="42">
        <f t="shared" si="39"/>
        <v>17075.827897753898</v>
      </c>
      <c r="AB82" s="42">
        <f t="shared" si="39"/>
        <v>17784.775558834648</v>
      </c>
      <c r="AC82" s="42">
        <f t="shared" si="39"/>
        <v>18512.776516219943</v>
      </c>
      <c r="AD82" s="42">
        <f t="shared" si="39"/>
        <v>19260.327054258963</v>
      </c>
      <c r="AE82" s="42">
        <f t="shared" si="39"/>
        <v>20027.935785137022</v>
      </c>
      <c r="AF82" s="42">
        <f t="shared" si="39"/>
        <v>20816.123931647013</v>
      </c>
    </row>
    <row r="83" spans="2:32" x14ac:dyDescent="0.2">
      <c r="B83" s="45" t="s">
        <v>1310</v>
      </c>
      <c r="C83" s="42">
        <f>C80-C81</f>
        <v>-697.91999999999825</v>
      </c>
      <c r="D83" s="42">
        <f t="shared" ref="D83:AF83" si="40">D80-D81</f>
        <v>8644.7999999999993</v>
      </c>
      <c r="E83" s="42">
        <f t="shared" si="40"/>
        <v>8896.6991999999991</v>
      </c>
      <c r="F83" s="42">
        <f t="shared" si="40"/>
        <v>9155.9022528000023</v>
      </c>
      <c r="G83" s="42">
        <f t="shared" si="40"/>
        <v>9422.6196677952012</v>
      </c>
      <c r="H83" s="42">
        <f t="shared" si="40"/>
        <v>9697.0679770522365</v>
      </c>
      <c r="I83" s="42">
        <f t="shared" si="40"/>
        <v>9979.4699060405728</v>
      </c>
      <c r="J83" s="42">
        <f t="shared" si="40"/>
        <v>10270.054549147571</v>
      </c>
      <c r="K83" s="42">
        <f t="shared" si="40"/>
        <v>10569.057550109253</v>
      </c>
      <c r="L83" s="42">
        <f t="shared" si="40"/>
        <v>10876.721287492355</v>
      </c>
      <c r="M83" s="42">
        <f t="shared" si="40"/>
        <v>11193.295065366861</v>
      </c>
      <c r="N83" s="42">
        <f t="shared" si="40"/>
        <v>11519.035309312094</v>
      </c>
      <c r="O83" s="42">
        <f t="shared" si="40"/>
        <v>11854.20576790315</v>
      </c>
      <c r="P83" s="42">
        <f t="shared" si="40"/>
        <v>12199.07771982853</v>
      </c>
      <c r="Q83" s="42">
        <f t="shared" si="40"/>
        <v>12553.930186793878</v>
      </c>
      <c r="R83" s="42">
        <f t="shared" si="40"/>
        <v>12919.050152370783</v>
      </c>
      <c r="S83" s="42">
        <f t="shared" si="40"/>
        <v>13294.732786954079</v>
      </c>
      <c r="T83" s="42">
        <f t="shared" si="40"/>
        <v>13681.281678995289</v>
      </c>
      <c r="U83" s="42">
        <f t="shared" si="40"/>
        <v>14079.009072684441</v>
      </c>
      <c r="V83" s="42">
        <f t="shared" si="40"/>
        <v>14488.236112257124</v>
      </c>
      <c r="W83" s="42">
        <f t="shared" si="40"/>
        <v>14909.293093108319</v>
      </c>
      <c r="X83" s="42">
        <f t="shared" si="40"/>
        <v>15342.51971989949</v>
      </c>
      <c r="Y83" s="42">
        <f t="shared" si="40"/>
        <v>15788.265371850324</v>
      </c>
      <c r="Z83" s="42">
        <f t="shared" si="40"/>
        <v>16246.889375411716</v>
      </c>
      <c r="AA83" s="42">
        <f t="shared" si="40"/>
        <v>16718.761284521748</v>
      </c>
      <c r="AB83" s="42">
        <f t="shared" si="40"/>
        <v>17204.261168651901</v>
      </c>
      <c r="AC83" s="42">
        <f t="shared" si="40"/>
        <v>17703.779908856173</v>
      </c>
      <c r="AD83" s="42">
        <f t="shared" si="40"/>
        <v>18217.719502041498</v>
      </c>
      <c r="AE83" s="42">
        <f t="shared" si="40"/>
        <v>18746.493373683646</v>
      </c>
      <c r="AF83" s="42">
        <f t="shared" si="40"/>
        <v>19290.526699218808</v>
      </c>
    </row>
    <row r="84" spans="2:32" x14ac:dyDescent="0.2">
      <c r="B84" s="45" t="s">
        <v>1311</v>
      </c>
      <c r="C84" s="42" t="str">
        <f>IF(C82&lt;0, "", C$77)</f>
        <v/>
      </c>
      <c r="D84" s="42">
        <f t="shared" ref="D84:AF84" si="41">IF(D82&lt;0, "", D$77)</f>
        <v>2</v>
      </c>
      <c r="E84" s="42">
        <f t="shared" si="41"/>
        <v>3</v>
      </c>
      <c r="F84" s="42">
        <f t="shared" si="41"/>
        <v>4</v>
      </c>
      <c r="G84" s="42">
        <f t="shared" si="41"/>
        <v>5</v>
      </c>
      <c r="H84" s="42">
        <f t="shared" si="41"/>
        <v>6</v>
      </c>
      <c r="I84" s="42">
        <f t="shared" si="41"/>
        <v>7</v>
      </c>
      <c r="J84" s="42">
        <f t="shared" si="41"/>
        <v>8</v>
      </c>
      <c r="K84" s="42">
        <f t="shared" si="41"/>
        <v>9</v>
      </c>
      <c r="L84" s="42">
        <f t="shared" si="41"/>
        <v>10</v>
      </c>
      <c r="M84" s="42">
        <f t="shared" si="41"/>
        <v>11</v>
      </c>
      <c r="N84" s="42">
        <f t="shared" si="41"/>
        <v>12</v>
      </c>
      <c r="O84" s="42">
        <f t="shared" si="41"/>
        <v>13</v>
      </c>
      <c r="P84" s="42">
        <f t="shared" si="41"/>
        <v>14</v>
      </c>
      <c r="Q84" s="42">
        <f t="shared" si="41"/>
        <v>15</v>
      </c>
      <c r="R84" s="42">
        <f t="shared" si="41"/>
        <v>16</v>
      </c>
      <c r="S84" s="42">
        <f t="shared" si="41"/>
        <v>17</v>
      </c>
      <c r="T84" s="42">
        <f t="shared" si="41"/>
        <v>18</v>
      </c>
      <c r="U84" s="42">
        <f t="shared" si="41"/>
        <v>19</v>
      </c>
      <c r="V84" s="42">
        <f t="shared" si="41"/>
        <v>20</v>
      </c>
      <c r="W84" s="42">
        <f t="shared" si="41"/>
        <v>21</v>
      </c>
      <c r="X84" s="42">
        <f t="shared" si="41"/>
        <v>22</v>
      </c>
      <c r="Y84" s="42">
        <f t="shared" si="41"/>
        <v>23</v>
      </c>
      <c r="Z84" s="42">
        <f t="shared" si="41"/>
        <v>24</v>
      </c>
      <c r="AA84" s="42">
        <f t="shared" si="41"/>
        <v>25</v>
      </c>
      <c r="AB84" s="42">
        <f t="shared" si="41"/>
        <v>26</v>
      </c>
      <c r="AC84" s="42">
        <f t="shared" si="41"/>
        <v>27</v>
      </c>
      <c r="AD84" s="42">
        <f t="shared" si="41"/>
        <v>28</v>
      </c>
      <c r="AE84" s="42">
        <f t="shared" si="41"/>
        <v>29</v>
      </c>
      <c r="AF84" s="42">
        <f t="shared" si="41"/>
        <v>30</v>
      </c>
    </row>
    <row r="85" spans="2:32" x14ac:dyDescent="0.2">
      <c r="B85" s="45" t="s">
        <v>1314</v>
      </c>
      <c r="C85" s="42" t="str">
        <f>IF(C83&lt;0, "", C$77)</f>
        <v/>
      </c>
      <c r="D85" s="42">
        <f t="shared" ref="D85:AF85" si="42">IF(D83&lt;0, "", D$77)</f>
        <v>2</v>
      </c>
      <c r="E85" s="42">
        <f t="shared" si="42"/>
        <v>3</v>
      </c>
      <c r="F85" s="42">
        <f t="shared" si="42"/>
        <v>4</v>
      </c>
      <c r="G85" s="42">
        <f t="shared" si="42"/>
        <v>5</v>
      </c>
      <c r="H85" s="42">
        <f t="shared" si="42"/>
        <v>6</v>
      </c>
      <c r="I85" s="42">
        <f t="shared" si="42"/>
        <v>7</v>
      </c>
      <c r="J85" s="42">
        <f t="shared" si="42"/>
        <v>8</v>
      </c>
      <c r="K85" s="42">
        <f t="shared" si="42"/>
        <v>9</v>
      </c>
      <c r="L85" s="42">
        <f t="shared" si="42"/>
        <v>10</v>
      </c>
      <c r="M85" s="42">
        <f t="shared" si="42"/>
        <v>11</v>
      </c>
      <c r="N85" s="42">
        <f t="shared" si="42"/>
        <v>12</v>
      </c>
      <c r="O85" s="42">
        <f t="shared" si="42"/>
        <v>13</v>
      </c>
      <c r="P85" s="42">
        <f t="shared" si="42"/>
        <v>14</v>
      </c>
      <c r="Q85" s="42">
        <f t="shared" si="42"/>
        <v>15</v>
      </c>
      <c r="R85" s="42">
        <f t="shared" si="42"/>
        <v>16</v>
      </c>
      <c r="S85" s="42">
        <f t="shared" si="42"/>
        <v>17</v>
      </c>
      <c r="T85" s="42">
        <f t="shared" si="42"/>
        <v>18</v>
      </c>
      <c r="U85" s="42">
        <f t="shared" si="42"/>
        <v>19</v>
      </c>
      <c r="V85" s="42">
        <f t="shared" si="42"/>
        <v>20</v>
      </c>
      <c r="W85" s="42">
        <f t="shared" si="42"/>
        <v>21</v>
      </c>
      <c r="X85" s="42">
        <f t="shared" si="42"/>
        <v>22</v>
      </c>
      <c r="Y85" s="42">
        <f t="shared" si="42"/>
        <v>23</v>
      </c>
      <c r="Z85" s="42">
        <f t="shared" si="42"/>
        <v>24</v>
      </c>
      <c r="AA85" s="42">
        <f t="shared" si="42"/>
        <v>25</v>
      </c>
      <c r="AB85" s="42">
        <f t="shared" si="42"/>
        <v>26</v>
      </c>
      <c r="AC85" s="42">
        <f t="shared" si="42"/>
        <v>27</v>
      </c>
      <c r="AD85" s="42">
        <f t="shared" si="42"/>
        <v>28</v>
      </c>
      <c r="AE85" s="42">
        <f t="shared" si="42"/>
        <v>29</v>
      </c>
      <c r="AF85" s="42">
        <f t="shared" si="42"/>
        <v>30</v>
      </c>
    </row>
    <row r="86" spans="2:32" x14ac:dyDescent="0.2">
      <c r="B86" s="45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</row>
    <row r="87" spans="2:32" x14ac:dyDescent="0.2">
      <c r="B87" s="50" t="s">
        <v>110</v>
      </c>
      <c r="C87" s="40" t="s">
        <v>19</v>
      </c>
      <c r="D87" s="40" t="s">
        <v>20</v>
      </c>
      <c r="E87" s="40" t="s">
        <v>21</v>
      </c>
      <c r="F87" s="40" t="s">
        <v>22</v>
      </c>
      <c r="G87" s="40" t="s">
        <v>23</v>
      </c>
      <c r="H87" s="40" t="s">
        <v>24</v>
      </c>
      <c r="I87" s="40" t="s">
        <v>25</v>
      </c>
      <c r="J87" s="40" t="s">
        <v>26</v>
      </c>
      <c r="K87" s="40" t="s">
        <v>27</v>
      </c>
      <c r="L87" s="40" t="s">
        <v>28</v>
      </c>
      <c r="M87" s="40" t="s">
        <v>29</v>
      </c>
      <c r="N87" s="40" t="s">
        <v>30</v>
      </c>
      <c r="O87" s="40" t="s">
        <v>31</v>
      </c>
      <c r="P87" s="40" t="s">
        <v>32</v>
      </c>
      <c r="Q87" s="40" t="s">
        <v>33</v>
      </c>
      <c r="R87" s="40" t="s">
        <v>34</v>
      </c>
      <c r="S87" s="40" t="s">
        <v>35</v>
      </c>
      <c r="T87" s="40" t="s">
        <v>36</v>
      </c>
      <c r="U87" s="40" t="s">
        <v>37</v>
      </c>
      <c r="V87" s="40" t="s">
        <v>38</v>
      </c>
      <c r="W87" s="40" t="s">
        <v>39</v>
      </c>
      <c r="X87" s="40" t="s">
        <v>40</v>
      </c>
      <c r="Y87" s="40" t="s">
        <v>41</v>
      </c>
      <c r="Z87" s="40" t="s">
        <v>42</v>
      </c>
      <c r="AA87" s="40" t="s">
        <v>43</v>
      </c>
      <c r="AB87" s="40" t="s">
        <v>44</v>
      </c>
      <c r="AC87" s="40" t="s">
        <v>45</v>
      </c>
      <c r="AD87" s="40" t="s">
        <v>46</v>
      </c>
      <c r="AE87" s="40" t="s">
        <v>47</v>
      </c>
      <c r="AF87" s="40" t="s">
        <v>48</v>
      </c>
    </row>
    <row r="88" spans="2:32" x14ac:dyDescent="0.2">
      <c r="B88" s="45" t="s">
        <v>14</v>
      </c>
      <c r="C88" s="45">
        <f t="shared" ref="C88:AF88" si="43">C8</f>
        <v>-10506</v>
      </c>
      <c r="D88" s="45">
        <f t="shared" si="43"/>
        <v>-21327.18</v>
      </c>
      <c r="E88" s="45">
        <f t="shared" si="43"/>
        <v>-32472.9954</v>
      </c>
      <c r="F88" s="45">
        <f t="shared" si="43"/>
        <v>-43953.185261999999</v>
      </c>
      <c r="G88" s="45">
        <f t="shared" si="43"/>
        <v>-55777.780819859996</v>
      </c>
      <c r="H88" s="45">
        <f t="shared" si="43"/>
        <v>-67957.114244455792</v>
      </c>
      <c r="I88" s="45">
        <f t="shared" si="43"/>
        <v>-80501.827671789462</v>
      </c>
      <c r="J88" s="45">
        <f t="shared" si="43"/>
        <v>-93422.882501943153</v>
      </c>
      <c r="K88" s="45">
        <f t="shared" si="43"/>
        <v>-106731.56897700146</v>
      </c>
      <c r="L88" s="45">
        <f t="shared" si="43"/>
        <v>-120439.5160463115</v>
      </c>
      <c r="M88" s="45">
        <f t="shared" si="43"/>
        <v>-134558.70152770085</v>
      </c>
      <c r="N88" s="45">
        <f t="shared" si="43"/>
        <v>-149101.46257353187</v>
      </c>
      <c r="O88" s="45">
        <f t="shared" si="43"/>
        <v>-164080.50645073783</v>
      </c>
      <c r="P88" s="45">
        <f t="shared" si="43"/>
        <v>-179508.92164425997</v>
      </c>
      <c r="Q88" s="45">
        <f t="shared" si="43"/>
        <v>-195400.18929358778</v>
      </c>
      <c r="R88" s="45">
        <f t="shared" si="43"/>
        <v>-211768.19497239543</v>
      </c>
      <c r="S88" s="45">
        <f t="shared" si="43"/>
        <v>-228627.24082156731</v>
      </c>
      <c r="T88" s="45">
        <f t="shared" si="43"/>
        <v>-245992.05804621434</v>
      </c>
      <c r="U88" s="45">
        <f t="shared" si="43"/>
        <v>-263877.81978760078</v>
      </c>
      <c r="V88" s="45">
        <f t="shared" si="43"/>
        <v>-282300.15438122879</v>
      </c>
      <c r="W88" s="45">
        <f t="shared" si="43"/>
        <v>-301275.15901266568</v>
      </c>
      <c r="X88" s="45">
        <f t="shared" si="43"/>
        <v>-320819.41378304566</v>
      </c>
      <c r="Y88" s="45">
        <f t="shared" si="43"/>
        <v>-340949.99619653705</v>
      </c>
      <c r="Z88" s="45">
        <f t="shared" si="43"/>
        <v>-361684.49608243315</v>
      </c>
      <c r="AA88" s="45">
        <f t="shared" si="43"/>
        <v>-383041.03096490615</v>
      </c>
      <c r="AB88" s="45">
        <f t="shared" si="43"/>
        <v>-405038.26189385337</v>
      </c>
      <c r="AC88" s="45">
        <f t="shared" si="43"/>
        <v>-427695.40975066897</v>
      </c>
      <c r="AD88" s="45">
        <f t="shared" si="43"/>
        <v>-451032.27204318903</v>
      </c>
      <c r="AE88" s="45">
        <f t="shared" si="43"/>
        <v>-475069.24020448473</v>
      </c>
      <c r="AF88" s="45">
        <f t="shared" si="43"/>
        <v>-499827.31741061929</v>
      </c>
    </row>
    <row r="89" spans="2:32" x14ac:dyDescent="0.2">
      <c r="B89" s="45" t="s">
        <v>15</v>
      </c>
      <c r="C89" s="42">
        <f t="shared" ref="C89:AF89" si="44">C40</f>
        <v>-26537.085366428822</v>
      </c>
      <c r="D89" s="42">
        <f t="shared" si="44"/>
        <v>-34375.138534949132</v>
      </c>
      <c r="E89" s="42">
        <f t="shared" si="44"/>
        <v>-42139.178704241567</v>
      </c>
      <c r="F89" s="42">
        <f t="shared" si="44"/>
        <v>-49823.989599893415</v>
      </c>
      <c r="G89" s="42">
        <f t="shared" si="44"/>
        <v>-57424.011074404683</v>
      </c>
      <c r="H89" s="42">
        <f t="shared" si="44"/>
        <v>-64933.317144928878</v>
      </c>
      <c r="I89" s="42">
        <f t="shared" si="44"/>
        <v>-72345.592650830455</v>
      </c>
      <c r="J89" s="42">
        <f t="shared" si="44"/>
        <v>-79654.108445061764</v>
      </c>
      <c r="K89" s="42">
        <f t="shared" si="44"/>
        <v>-86851.695028028829</v>
      </c>
      <c r="L89" s="42">
        <f t="shared" si="44"/>
        <v>-93930.714526951531</v>
      </c>
      <c r="M89" s="42">
        <f t="shared" si="44"/>
        <v>-100883.03091770968</v>
      </c>
      <c r="N89" s="42">
        <f t="shared" si="44"/>
        <v>-107699.97837978024</v>
      </c>
      <c r="O89" s="42">
        <f t="shared" si="44"/>
        <v>-114372.32766809041</v>
      </c>
      <c r="P89" s="42">
        <f t="shared" si="44"/>
        <v>-120890.25037841046</v>
      </c>
      <c r="Q89" s="42">
        <f t="shared" si="44"/>
        <v>-127243.2809752644</v>
      </c>
      <c r="R89" s="42">
        <f t="shared" si="44"/>
        <v>-133420.2764432182</v>
      </c>
      <c r="S89" s="42">
        <f t="shared" si="44"/>
        <v>-139409.37341378524</v>
      </c>
      <c r="T89" s="42">
        <f t="shared" si="44"/>
        <v>-145197.94261103385</v>
      </c>
      <c r="U89" s="42">
        <f t="shared" si="44"/>
        <v>-150772.5404492635</v>
      </c>
      <c r="V89" s="42">
        <f t="shared" si="44"/>
        <v>-156118.85760579573</v>
      </c>
      <c r="W89" s="42">
        <f t="shared" si="44"/>
        <v>-161221.6643809666</v>
      </c>
      <c r="X89" s="42">
        <f t="shared" si="44"/>
        <v>-166064.75264577288</v>
      </c>
      <c r="Y89" s="42">
        <f t="shared" si="44"/>
        <v>-170630.87416526838</v>
      </c>
      <c r="Z89" s="42">
        <f t="shared" si="44"/>
        <v>-174901.67507268919</v>
      </c>
      <c r="AA89" s="42">
        <f t="shared" si="44"/>
        <v>-178857.62625535572</v>
      </c>
      <c r="AB89" s="42">
        <f t="shared" si="44"/>
        <v>-182477.94939861048</v>
      </c>
      <c r="AC89" s="42">
        <f t="shared" si="44"/>
        <v>-185740.53841834652</v>
      </c>
      <c r="AD89" s="42">
        <f t="shared" si="44"/>
        <v>-188621.87599600496</v>
      </c>
      <c r="AE89" s="42">
        <f t="shared" si="44"/>
        <v>-191096.94491221738</v>
      </c>
      <c r="AF89" s="42">
        <f t="shared" si="44"/>
        <v>-193139.13385646732</v>
      </c>
    </row>
    <row r="90" spans="2:32" x14ac:dyDescent="0.2">
      <c r="B90" s="45" t="s">
        <v>16</v>
      </c>
      <c r="C90" s="42">
        <f t="shared" ref="C90:AF90" si="45">C73</f>
        <v>-27235.005366428821</v>
      </c>
      <c r="D90" s="42">
        <f t="shared" si="45"/>
        <v>-26428.258534949127</v>
      </c>
      <c r="E90" s="42">
        <f t="shared" si="45"/>
        <v>-25295.59950424156</v>
      </c>
      <c r="F90" s="42">
        <f t="shared" si="45"/>
        <v>-23824.508147093406</v>
      </c>
      <c r="G90" s="42">
        <f t="shared" si="45"/>
        <v>-22001.909953809474</v>
      </c>
      <c r="H90" s="42">
        <f t="shared" si="45"/>
        <v>-19814.148047281433</v>
      </c>
      <c r="I90" s="42">
        <f t="shared" si="45"/>
        <v>-17246.953647142429</v>
      </c>
      <c r="J90" s="42">
        <f t="shared" si="45"/>
        <v>-14285.414892226163</v>
      </c>
      <c r="K90" s="42">
        <f t="shared" si="45"/>
        <v>-10913.943925083968</v>
      </c>
      <c r="L90" s="42">
        <f t="shared" si="45"/>
        <v>-7116.2421365143182</v>
      </c>
      <c r="M90" s="42">
        <f t="shared" si="45"/>
        <v>-2875.263461905608</v>
      </c>
      <c r="N90" s="42">
        <f t="shared" si="45"/>
        <v>1826.8243853359281</v>
      </c>
      <c r="O90" s="42">
        <f t="shared" si="45"/>
        <v>7008.6808649288978</v>
      </c>
      <c r="P90" s="42">
        <f t="shared" si="45"/>
        <v>12689.835874437371</v>
      </c>
      <c r="Q90" s="42">
        <f t="shared" si="45"/>
        <v>18890.735464377321</v>
      </c>
      <c r="R90" s="42">
        <f t="shared" si="45"/>
        <v>25632.790148794291</v>
      </c>
      <c r="S90" s="42">
        <f t="shared" si="45"/>
        <v>32938.425965181326</v>
      </c>
      <c r="T90" s="42">
        <f t="shared" si="45"/>
        <v>40831.138446928016</v>
      </c>
      <c r="U90" s="42">
        <f t="shared" si="45"/>
        <v>49335.549681382814</v>
      </c>
      <c r="V90" s="42">
        <f t="shared" si="45"/>
        <v>58477.468637107711</v>
      </c>
      <c r="W90" s="42">
        <f t="shared" si="45"/>
        <v>68283.954955045148</v>
      </c>
      <c r="X90" s="42">
        <f t="shared" si="45"/>
        <v>78783.386410138351</v>
      </c>
      <c r="Y90" s="42">
        <f t="shared" si="45"/>
        <v>90005.530262493179</v>
      </c>
      <c r="Z90" s="42">
        <f t="shared" si="45"/>
        <v>101981.61873048407</v>
      </c>
      <c r="AA90" s="42">
        <f t="shared" si="45"/>
        <v>114744.42883233931</v>
      </c>
      <c r="AB90" s="42">
        <f t="shared" si="45"/>
        <v>128328.36685773646</v>
      </c>
      <c r="AC90" s="42">
        <f t="shared" si="45"/>
        <v>142769.55774685659</v>
      </c>
      <c r="AD90" s="42">
        <f t="shared" si="45"/>
        <v>158105.93967123964</v>
      </c>
      <c r="AE90" s="42">
        <f t="shared" si="45"/>
        <v>174377.36412871085</v>
      </c>
      <c r="AF90" s="42">
        <f t="shared" si="45"/>
        <v>191625.70188367972</v>
      </c>
    </row>
    <row r="91" spans="2:32" x14ac:dyDescent="0.2">
      <c r="B91" s="45" t="s">
        <v>1309</v>
      </c>
      <c r="C91" s="42">
        <f>C90-C88</f>
        <v>-16729.005366428821</v>
      </c>
      <c r="D91" s="42">
        <f t="shared" ref="D91:AF91" si="46">D90-D88</f>
        <v>-5101.0785349491271</v>
      </c>
      <c r="E91" s="42">
        <f t="shared" si="46"/>
        <v>7177.39589575844</v>
      </c>
      <c r="F91" s="42">
        <f t="shared" si="46"/>
        <v>20128.677114906593</v>
      </c>
      <c r="G91" s="42">
        <f t="shared" si="46"/>
        <v>33775.870866050522</v>
      </c>
      <c r="H91" s="42">
        <f t="shared" si="46"/>
        <v>48142.966197174363</v>
      </c>
      <c r="I91" s="42">
        <f t="shared" si="46"/>
        <v>63254.874024647033</v>
      </c>
      <c r="J91" s="42">
        <f t="shared" si="46"/>
        <v>79137.467609716987</v>
      </c>
      <c r="K91" s="42">
        <f t="shared" si="46"/>
        <v>95817.625051917494</v>
      </c>
      <c r="L91" s="42">
        <f t="shared" si="46"/>
        <v>113323.27390979718</v>
      </c>
      <c r="M91" s="42">
        <f t="shared" si="46"/>
        <v>131683.43806579523</v>
      </c>
      <c r="N91" s="42">
        <f t="shared" si="46"/>
        <v>150928.2869588678</v>
      </c>
      <c r="O91" s="42">
        <f t="shared" si="46"/>
        <v>171089.18731566673</v>
      </c>
      <c r="P91" s="42">
        <f t="shared" si="46"/>
        <v>192198.75751869736</v>
      </c>
      <c r="Q91" s="42">
        <f t="shared" si="46"/>
        <v>214290.92475796511</v>
      </c>
      <c r="R91" s="42">
        <f t="shared" si="46"/>
        <v>237400.98512118973</v>
      </c>
      <c r="S91" s="42">
        <f t="shared" si="46"/>
        <v>261565.66678674862</v>
      </c>
      <c r="T91" s="42">
        <f t="shared" si="46"/>
        <v>286823.19649314234</v>
      </c>
      <c r="U91" s="42">
        <f t="shared" si="46"/>
        <v>313213.36946898361</v>
      </c>
      <c r="V91" s="42">
        <f t="shared" si="46"/>
        <v>340777.62301833648</v>
      </c>
      <c r="W91" s="42">
        <f t="shared" si="46"/>
        <v>369559.11396771081</v>
      </c>
      <c r="X91" s="42">
        <f t="shared" si="46"/>
        <v>399602.800193184</v>
      </c>
      <c r="Y91" s="42">
        <f t="shared" si="46"/>
        <v>430955.52645903022</v>
      </c>
      <c r="Z91" s="42">
        <f t="shared" si="46"/>
        <v>463666.11481291719</v>
      </c>
      <c r="AA91" s="42">
        <f t="shared" si="46"/>
        <v>497785.45979724545</v>
      </c>
      <c r="AB91" s="42">
        <f t="shared" si="46"/>
        <v>533366.6287515898</v>
      </c>
      <c r="AC91" s="42">
        <f t="shared" si="46"/>
        <v>570464.9674975255</v>
      </c>
      <c r="AD91" s="42">
        <f t="shared" si="46"/>
        <v>609138.21171442862</v>
      </c>
      <c r="AE91" s="42">
        <f t="shared" si="46"/>
        <v>649446.6043331956</v>
      </c>
      <c r="AF91" s="42">
        <f t="shared" si="46"/>
        <v>691453.01929429895</v>
      </c>
    </row>
    <row r="92" spans="2:32" x14ac:dyDescent="0.2">
      <c r="B92" s="45" t="s">
        <v>1310</v>
      </c>
      <c r="C92" s="42">
        <f>C90-C89</f>
        <v>-697.91999999999825</v>
      </c>
      <c r="D92" s="42">
        <f t="shared" ref="D92:AF92" si="47">D90-D89</f>
        <v>7946.8800000000047</v>
      </c>
      <c r="E92" s="42">
        <f t="shared" si="47"/>
        <v>16843.579200000007</v>
      </c>
      <c r="F92" s="42">
        <f t="shared" si="47"/>
        <v>25999.48145280001</v>
      </c>
      <c r="G92" s="42">
        <f t="shared" si="47"/>
        <v>35422.101120595209</v>
      </c>
      <c r="H92" s="42">
        <f t="shared" si="47"/>
        <v>45119.169097647449</v>
      </c>
      <c r="I92" s="42">
        <f t="shared" si="47"/>
        <v>55098.639003688026</v>
      </c>
      <c r="J92" s="42">
        <f t="shared" si="47"/>
        <v>65368.693552835597</v>
      </c>
      <c r="K92" s="42">
        <f t="shared" si="47"/>
        <v>75937.751102944865</v>
      </c>
      <c r="L92" s="42">
        <f t="shared" si="47"/>
        <v>86814.472390437208</v>
      </c>
      <c r="M92" s="42">
        <f t="shared" si="47"/>
        <v>98007.767455804074</v>
      </c>
      <c r="N92" s="42">
        <f t="shared" si="47"/>
        <v>109526.80276511617</v>
      </c>
      <c r="O92" s="42">
        <f t="shared" si="47"/>
        <v>121381.00853301931</v>
      </c>
      <c r="P92" s="42">
        <f t="shared" si="47"/>
        <v>133580.08625284783</v>
      </c>
      <c r="Q92" s="42">
        <f t="shared" si="47"/>
        <v>146134.01643964171</v>
      </c>
      <c r="R92" s="42">
        <f t="shared" si="47"/>
        <v>159053.0665920125</v>
      </c>
      <c r="S92" s="42">
        <f t="shared" si="47"/>
        <v>172347.79937896656</v>
      </c>
      <c r="T92" s="42">
        <f t="shared" si="47"/>
        <v>186029.08105796186</v>
      </c>
      <c r="U92" s="42">
        <f t="shared" si="47"/>
        <v>200108.09013064631</v>
      </c>
      <c r="V92" s="42">
        <f t="shared" si="47"/>
        <v>214596.32624290342</v>
      </c>
      <c r="W92" s="42">
        <f t="shared" si="47"/>
        <v>229505.61933601176</v>
      </c>
      <c r="X92" s="42">
        <f t="shared" si="47"/>
        <v>244848.13905591122</v>
      </c>
      <c r="Y92" s="42">
        <f t="shared" si="47"/>
        <v>260636.40442776156</v>
      </c>
      <c r="Z92" s="42">
        <f t="shared" si="47"/>
        <v>276883.29380317323</v>
      </c>
      <c r="AA92" s="42">
        <f t="shared" si="47"/>
        <v>293602.05508769501</v>
      </c>
      <c r="AB92" s="42">
        <f t="shared" si="47"/>
        <v>310806.31625634694</v>
      </c>
      <c r="AC92" s="42">
        <f t="shared" si="47"/>
        <v>328510.09616520314</v>
      </c>
      <c r="AD92" s="42">
        <f t="shared" si="47"/>
        <v>346727.81566724461</v>
      </c>
      <c r="AE92" s="42">
        <f t="shared" si="47"/>
        <v>365474.30904092826</v>
      </c>
      <c r="AF92" s="42">
        <f t="shared" si="47"/>
        <v>384764.83574014704</v>
      </c>
    </row>
    <row r="93" spans="2:32" x14ac:dyDescent="0.2">
      <c r="B93" s="45" t="s">
        <v>1311</v>
      </c>
      <c r="C93" s="42" t="str">
        <f>IF(C91&lt;0, "", C$77)</f>
        <v/>
      </c>
      <c r="D93" s="42" t="str">
        <f t="shared" ref="D93:AF93" si="48">IF(D91&lt;0, "", D77)</f>
        <v/>
      </c>
      <c r="E93" s="42">
        <f t="shared" si="48"/>
        <v>3</v>
      </c>
      <c r="F93" s="42">
        <f t="shared" si="48"/>
        <v>4</v>
      </c>
      <c r="G93" s="42">
        <f t="shared" si="48"/>
        <v>5</v>
      </c>
      <c r="H93" s="42">
        <f t="shared" si="48"/>
        <v>6</v>
      </c>
      <c r="I93" s="42">
        <f t="shared" si="48"/>
        <v>7</v>
      </c>
      <c r="J93" s="42">
        <f t="shared" si="48"/>
        <v>8</v>
      </c>
      <c r="K93" s="42">
        <f t="shared" si="48"/>
        <v>9</v>
      </c>
      <c r="L93" s="42">
        <f t="shared" si="48"/>
        <v>10</v>
      </c>
      <c r="M93" s="42">
        <f t="shared" si="48"/>
        <v>11</v>
      </c>
      <c r="N93" s="42">
        <f t="shared" si="48"/>
        <v>12</v>
      </c>
      <c r="O93" s="42">
        <f t="shared" si="48"/>
        <v>13</v>
      </c>
      <c r="P93" s="42">
        <f t="shared" si="48"/>
        <v>14</v>
      </c>
      <c r="Q93" s="42">
        <f t="shared" si="48"/>
        <v>15</v>
      </c>
      <c r="R93" s="42">
        <f t="shared" si="48"/>
        <v>16</v>
      </c>
      <c r="S93" s="42">
        <f t="shared" si="48"/>
        <v>17</v>
      </c>
      <c r="T93" s="42">
        <f t="shared" si="48"/>
        <v>18</v>
      </c>
      <c r="U93" s="42">
        <f t="shared" si="48"/>
        <v>19</v>
      </c>
      <c r="V93" s="42">
        <f t="shared" si="48"/>
        <v>20</v>
      </c>
      <c r="W93" s="42">
        <f t="shared" si="48"/>
        <v>21</v>
      </c>
      <c r="X93" s="42">
        <f t="shared" si="48"/>
        <v>22</v>
      </c>
      <c r="Y93" s="42">
        <f t="shared" si="48"/>
        <v>23</v>
      </c>
      <c r="Z93" s="42">
        <f t="shared" si="48"/>
        <v>24</v>
      </c>
      <c r="AA93" s="42">
        <f t="shared" si="48"/>
        <v>25</v>
      </c>
      <c r="AB93" s="42">
        <f t="shared" si="48"/>
        <v>26</v>
      </c>
      <c r="AC93" s="42">
        <f t="shared" si="48"/>
        <v>27</v>
      </c>
      <c r="AD93" s="42">
        <f t="shared" si="48"/>
        <v>28</v>
      </c>
      <c r="AE93" s="42">
        <f t="shared" si="48"/>
        <v>29</v>
      </c>
      <c r="AF93" s="42">
        <f t="shared" si="48"/>
        <v>30</v>
      </c>
    </row>
    <row r="94" spans="2:32" x14ac:dyDescent="0.2">
      <c r="B94" s="45" t="s">
        <v>1314</v>
      </c>
      <c r="C94" s="42" t="str">
        <f>IF(C92&lt;0, "", C$77)</f>
        <v/>
      </c>
      <c r="D94" s="42">
        <f t="shared" ref="D94:AF94" si="49">IF(D92&lt;0, "", D$77)</f>
        <v>2</v>
      </c>
      <c r="E94" s="42">
        <f t="shared" si="49"/>
        <v>3</v>
      </c>
      <c r="F94" s="42">
        <f t="shared" si="49"/>
        <v>4</v>
      </c>
      <c r="G94" s="42">
        <f t="shared" si="49"/>
        <v>5</v>
      </c>
      <c r="H94" s="42">
        <f t="shared" si="49"/>
        <v>6</v>
      </c>
      <c r="I94" s="42">
        <f t="shared" si="49"/>
        <v>7</v>
      </c>
      <c r="J94" s="42">
        <f t="shared" si="49"/>
        <v>8</v>
      </c>
      <c r="K94" s="42">
        <f t="shared" si="49"/>
        <v>9</v>
      </c>
      <c r="L94" s="42">
        <f t="shared" si="49"/>
        <v>10</v>
      </c>
      <c r="M94" s="42">
        <f t="shared" si="49"/>
        <v>11</v>
      </c>
      <c r="N94" s="42">
        <f t="shared" si="49"/>
        <v>12</v>
      </c>
      <c r="O94" s="42">
        <f t="shared" si="49"/>
        <v>13</v>
      </c>
      <c r="P94" s="42">
        <f t="shared" si="49"/>
        <v>14</v>
      </c>
      <c r="Q94" s="42">
        <f t="shared" si="49"/>
        <v>15</v>
      </c>
      <c r="R94" s="42">
        <f t="shared" si="49"/>
        <v>16</v>
      </c>
      <c r="S94" s="42">
        <f t="shared" si="49"/>
        <v>17</v>
      </c>
      <c r="T94" s="42">
        <f t="shared" si="49"/>
        <v>18</v>
      </c>
      <c r="U94" s="42">
        <f t="shared" si="49"/>
        <v>19</v>
      </c>
      <c r="V94" s="42">
        <f t="shared" si="49"/>
        <v>20</v>
      </c>
      <c r="W94" s="42">
        <f t="shared" si="49"/>
        <v>21</v>
      </c>
      <c r="X94" s="42">
        <f t="shared" si="49"/>
        <v>22</v>
      </c>
      <c r="Y94" s="42">
        <f t="shared" si="49"/>
        <v>23</v>
      </c>
      <c r="Z94" s="42">
        <f t="shared" si="49"/>
        <v>24</v>
      </c>
      <c r="AA94" s="42">
        <f t="shared" si="49"/>
        <v>25</v>
      </c>
      <c r="AB94" s="42">
        <f t="shared" si="49"/>
        <v>26</v>
      </c>
      <c r="AC94" s="42">
        <f t="shared" si="49"/>
        <v>27</v>
      </c>
      <c r="AD94" s="42">
        <f t="shared" si="49"/>
        <v>28</v>
      </c>
      <c r="AE94" s="42">
        <f t="shared" si="49"/>
        <v>29</v>
      </c>
      <c r="AF94" s="42">
        <f t="shared" si="49"/>
        <v>30</v>
      </c>
    </row>
    <row r="95" spans="2:32" x14ac:dyDescent="0.2">
      <c r="AF95" s="47"/>
    </row>
    <row r="96" spans="2:32" outlineLevel="1" x14ac:dyDescent="0.2">
      <c r="B96" s="50" t="s">
        <v>18</v>
      </c>
      <c r="C96" s="47"/>
    </row>
    <row r="97" spans="2:32" outlineLevel="1" x14ac:dyDescent="0.2">
      <c r="B97" s="51" t="s">
        <v>52</v>
      </c>
      <c r="C97" s="45"/>
    </row>
    <row r="98" spans="2:32" outlineLevel="1" x14ac:dyDescent="0.2">
      <c r="B98" s="45" t="s">
        <v>53</v>
      </c>
      <c r="C98" s="45">
        <f>C$80-C79+C4</f>
        <v>68923.980342076364</v>
      </c>
      <c r="D98" s="45">
        <f t="shared" ref="D98:AF98" si="50">D$80-D79</f>
        <v>3594.0661820763653</v>
      </c>
      <c r="E98" s="45">
        <f t="shared" si="50"/>
        <v>3462.815500636365</v>
      </c>
      <c r="F98" s="45">
        <f t="shared" si="50"/>
        <v>3328.4008376274051</v>
      </c>
      <c r="G98" s="45">
        <f t="shared" si="50"/>
        <v>3190.753573924143</v>
      </c>
      <c r="H98" s="45">
        <f t="shared" si="50"/>
        <v>3049.8039260384048</v>
      </c>
      <c r="I98" s="45">
        <f t="shared" si="50"/>
        <v>2905.4809415914951</v>
      </c>
      <c r="J98" s="45">
        <f t="shared" si="50"/>
        <v>2757.7124956843472</v>
      </c>
      <c r="K98" s="45">
        <f t="shared" si="50"/>
        <v>2606.4252882276323</v>
      </c>
      <c r="L98" s="45">
        <f t="shared" si="50"/>
        <v>2451.5448422970076</v>
      </c>
      <c r="M98" s="45">
        <f t="shared" si="50"/>
        <v>2292.9955035817529</v>
      </c>
      <c r="N98" s="45">
        <f t="shared" si="50"/>
        <v>2130.7004409984875</v>
      </c>
      <c r="O98" s="45">
        <f t="shared" si="50"/>
        <v>1964.5816485451687</v>
      </c>
      <c r="P98" s="45">
        <f t="shared" si="50"/>
        <v>1794.5599484739305</v>
      </c>
      <c r="Q98" s="45">
        <f t="shared" si="50"/>
        <v>1620.5549958655356</v>
      </c>
      <c r="R98" s="45">
        <f t="shared" si="50"/>
        <v>1442.4852846916765</v>
      </c>
      <c r="S98" s="45">
        <f t="shared" si="50"/>
        <v>1260.2681554558258</v>
      </c>
      <c r="T98" s="45">
        <f t="shared" si="50"/>
        <v>1073.8198045074168</v>
      </c>
      <c r="U98" s="45">
        <f t="shared" si="50"/>
        <v>883.05529512865905</v>
      </c>
      <c r="V98" s="45">
        <f t="shared" si="50"/>
        <v>687.88857049798389</v>
      </c>
      <c r="W98" s="45">
        <f t="shared" si="50"/>
        <v>488.23246863883105</v>
      </c>
      <c r="X98" s="45">
        <f t="shared" si="50"/>
        <v>283.99873946770458</v>
      </c>
      <c r="Y98" s="45">
        <f t="shared" si="50"/>
        <v>75.098064060530305</v>
      </c>
      <c r="Z98" s="45">
        <f t="shared" si="50"/>
        <v>-138.55992373804111</v>
      </c>
      <c r="AA98" s="45">
        <f t="shared" si="50"/>
        <v>-357.06661323214939</v>
      </c>
      <c r="AB98" s="45">
        <f t="shared" si="50"/>
        <v>-580.51439018274323</v>
      </c>
      <c r="AC98" s="45">
        <f t="shared" si="50"/>
        <v>-808.99660736376609</v>
      </c>
      <c r="AD98" s="45">
        <f t="shared" si="50"/>
        <v>-1042.6075522174651</v>
      </c>
      <c r="AE98" s="45">
        <f t="shared" si="50"/>
        <v>-1281.4424114533758</v>
      </c>
      <c r="AF98" s="45">
        <f t="shared" si="50"/>
        <v>-1525.5972324282047</v>
      </c>
    </row>
    <row r="99" spans="2:32" outlineLevel="1" x14ac:dyDescent="0.2">
      <c r="B99" s="45" t="s">
        <v>15</v>
      </c>
      <c r="C99" s="42">
        <f>C$80-C80</f>
        <v>0</v>
      </c>
      <c r="D99" s="42">
        <f t="shared" ref="D99:AF99" si="51">D$80-D80</f>
        <v>0</v>
      </c>
      <c r="E99" s="42">
        <f t="shared" si="51"/>
        <v>0</v>
      </c>
      <c r="F99" s="42">
        <f t="shared" si="51"/>
        <v>0</v>
      </c>
      <c r="G99" s="42">
        <f t="shared" si="51"/>
        <v>0</v>
      </c>
      <c r="H99" s="42">
        <f t="shared" si="51"/>
        <v>0</v>
      </c>
      <c r="I99" s="42">
        <f t="shared" si="51"/>
        <v>0</v>
      </c>
      <c r="J99" s="42">
        <f t="shared" si="51"/>
        <v>0</v>
      </c>
      <c r="K99" s="42">
        <f t="shared" si="51"/>
        <v>0</v>
      </c>
      <c r="L99" s="42">
        <f t="shared" si="51"/>
        <v>0</v>
      </c>
      <c r="M99" s="42">
        <f t="shared" si="51"/>
        <v>0</v>
      </c>
      <c r="N99" s="42">
        <f t="shared" si="51"/>
        <v>0</v>
      </c>
      <c r="O99" s="42">
        <f t="shared" si="51"/>
        <v>0</v>
      </c>
      <c r="P99" s="42">
        <f t="shared" si="51"/>
        <v>0</v>
      </c>
      <c r="Q99" s="42">
        <f t="shared" si="51"/>
        <v>0</v>
      </c>
      <c r="R99" s="42">
        <f t="shared" si="51"/>
        <v>0</v>
      </c>
      <c r="S99" s="42">
        <f t="shared" si="51"/>
        <v>0</v>
      </c>
      <c r="T99" s="42">
        <f t="shared" si="51"/>
        <v>0</v>
      </c>
      <c r="U99" s="42">
        <f t="shared" si="51"/>
        <v>0</v>
      </c>
      <c r="V99" s="42">
        <f t="shared" si="51"/>
        <v>0</v>
      </c>
      <c r="W99" s="42">
        <f t="shared" si="51"/>
        <v>0</v>
      </c>
      <c r="X99" s="42">
        <f t="shared" si="51"/>
        <v>0</v>
      </c>
      <c r="Y99" s="42">
        <f t="shared" si="51"/>
        <v>0</v>
      </c>
      <c r="Z99" s="42">
        <f t="shared" si="51"/>
        <v>0</v>
      </c>
      <c r="AA99" s="42">
        <f t="shared" si="51"/>
        <v>0</v>
      </c>
      <c r="AB99" s="42">
        <f t="shared" si="51"/>
        <v>0</v>
      </c>
      <c r="AC99" s="42">
        <f t="shared" si="51"/>
        <v>0</v>
      </c>
      <c r="AD99" s="42">
        <f t="shared" si="51"/>
        <v>0</v>
      </c>
      <c r="AE99" s="42">
        <f t="shared" si="51"/>
        <v>0</v>
      </c>
      <c r="AF99" s="42">
        <f t="shared" si="51"/>
        <v>0</v>
      </c>
    </row>
    <row r="100" spans="2:32" outlineLevel="1" x14ac:dyDescent="0.2">
      <c r="B100" s="45" t="s">
        <v>16</v>
      </c>
      <c r="C100" s="42">
        <f t="shared" ref="C100:AF100" si="52">C80-C81</f>
        <v>-697.91999999999825</v>
      </c>
      <c r="D100" s="42">
        <f t="shared" si="52"/>
        <v>8644.7999999999993</v>
      </c>
      <c r="E100" s="42">
        <f t="shared" si="52"/>
        <v>8896.6991999999991</v>
      </c>
      <c r="F100" s="42">
        <f t="shared" si="52"/>
        <v>9155.9022528000023</v>
      </c>
      <c r="G100" s="42">
        <f t="shared" si="52"/>
        <v>9422.6196677952012</v>
      </c>
      <c r="H100" s="42">
        <f t="shared" si="52"/>
        <v>9697.0679770522365</v>
      </c>
      <c r="I100" s="42">
        <f t="shared" si="52"/>
        <v>9979.4699060405728</v>
      </c>
      <c r="J100" s="42">
        <f t="shared" si="52"/>
        <v>10270.054549147571</v>
      </c>
      <c r="K100" s="42">
        <f t="shared" si="52"/>
        <v>10569.057550109253</v>
      </c>
      <c r="L100" s="42">
        <f t="shared" si="52"/>
        <v>10876.721287492355</v>
      </c>
      <c r="M100" s="42">
        <f t="shared" si="52"/>
        <v>11193.295065366861</v>
      </c>
      <c r="N100" s="42">
        <f t="shared" si="52"/>
        <v>11519.035309312094</v>
      </c>
      <c r="O100" s="42">
        <f t="shared" si="52"/>
        <v>11854.20576790315</v>
      </c>
      <c r="P100" s="42">
        <f t="shared" si="52"/>
        <v>12199.07771982853</v>
      </c>
      <c r="Q100" s="42">
        <f t="shared" si="52"/>
        <v>12553.930186793878</v>
      </c>
      <c r="R100" s="42">
        <f t="shared" si="52"/>
        <v>12919.050152370783</v>
      </c>
      <c r="S100" s="42">
        <f t="shared" si="52"/>
        <v>13294.732786954079</v>
      </c>
      <c r="T100" s="42">
        <f t="shared" si="52"/>
        <v>13681.281678995289</v>
      </c>
      <c r="U100" s="42">
        <f t="shared" si="52"/>
        <v>14079.009072684441</v>
      </c>
      <c r="V100" s="42">
        <f t="shared" si="52"/>
        <v>14488.236112257124</v>
      </c>
      <c r="W100" s="42">
        <f t="shared" si="52"/>
        <v>14909.293093108319</v>
      </c>
      <c r="X100" s="42">
        <f t="shared" si="52"/>
        <v>15342.51971989949</v>
      </c>
      <c r="Y100" s="42">
        <f t="shared" si="52"/>
        <v>15788.265371850324</v>
      </c>
      <c r="Z100" s="42">
        <f t="shared" si="52"/>
        <v>16246.889375411716</v>
      </c>
      <c r="AA100" s="42">
        <f t="shared" si="52"/>
        <v>16718.761284521748</v>
      </c>
      <c r="AB100" s="42">
        <f t="shared" si="52"/>
        <v>17204.261168651901</v>
      </c>
      <c r="AC100" s="42">
        <f t="shared" si="52"/>
        <v>17703.779908856173</v>
      </c>
      <c r="AD100" s="42">
        <f t="shared" si="52"/>
        <v>18217.719502041498</v>
      </c>
      <c r="AE100" s="42">
        <f t="shared" si="52"/>
        <v>18746.493373683646</v>
      </c>
      <c r="AF100" s="42">
        <f t="shared" si="52"/>
        <v>19290.526699218808</v>
      </c>
    </row>
    <row r="101" spans="2:32" outlineLevel="1" x14ac:dyDescent="0.2"/>
    <row r="102" spans="2:32" outlineLevel="1" x14ac:dyDescent="0.2">
      <c r="B102" s="51" t="s">
        <v>50</v>
      </c>
    </row>
    <row r="103" spans="2:32" outlineLevel="1" x14ac:dyDescent="0.2">
      <c r="B103" s="45" t="s">
        <v>14</v>
      </c>
      <c r="C103" s="45">
        <f>C98</f>
        <v>68923.980342076364</v>
      </c>
      <c r="D103" s="45">
        <f>C103+D98+C108</f>
        <v>73896.526130994258</v>
      </c>
      <c r="E103" s="45">
        <f t="shared" ref="E103:AF103" si="53">D103+E98+D108</f>
        <v>80243.321353228865</v>
      </c>
      <c r="F103" s="45">
        <f t="shared" si="53"/>
        <v>86712.198734972684</v>
      </c>
      <c r="G103" s="45">
        <f t="shared" si="53"/>
        <v>93304.872241543184</v>
      </c>
      <c r="H103" s="45">
        <f t="shared" si="53"/>
        <v>100023.05598576483</v>
      </c>
      <c r="I103" s="45">
        <f t="shared" si="53"/>
        <v>106868.46308826616</v>
      </c>
      <c r="J103" s="45">
        <f t="shared" si="53"/>
        <v>113842.80448864933</v>
      </c>
      <c r="K103" s="45">
        <f t="shared" si="53"/>
        <v>120947.78770650925</v>
      </c>
      <c r="L103" s="45">
        <f t="shared" si="53"/>
        <v>128185.11555130208</v>
      </c>
      <c r="M103" s="45">
        <f t="shared" si="53"/>
        <v>135556.48478008999</v>
      </c>
      <c r="N103" s="45">
        <f t="shared" si="53"/>
        <v>143063.58470222043</v>
      </c>
      <c r="O103" s="45">
        <f t="shared" si="53"/>
        <v>150708.09573003443</v>
      </c>
      <c r="P103" s="45">
        <f t="shared" si="53"/>
        <v>158491.68787473885</v>
      </c>
      <c r="Q103" s="45">
        <f t="shared" si="53"/>
        <v>166416.01918662447</v>
      </c>
      <c r="R103" s="45">
        <f t="shared" si="53"/>
        <v>174482.7341388638</v>
      </c>
      <c r="S103" s="45">
        <f t="shared" si="53"/>
        <v>182693.46195418035</v>
      </c>
      <c r="T103" s="45">
        <f t="shared" si="53"/>
        <v>191049.81487374587</v>
      </c>
      <c r="U103" s="45">
        <f t="shared" si="53"/>
        <v>199553.38636773423</v>
      </c>
      <c r="V103" s="45">
        <f t="shared" si="53"/>
        <v>208205.74928703901</v>
      </c>
      <c r="W103" s="45">
        <f t="shared" si="53"/>
        <v>217008.45395574946</v>
      </c>
      <c r="X103" s="45">
        <f t="shared" si="53"/>
        <v>225963.02620407435</v>
      </c>
      <c r="Y103" s="45">
        <f t="shared" si="53"/>
        <v>235070.9653415085</v>
      </c>
      <c r="Z103" s="45">
        <f t="shared" si="53"/>
        <v>244333.7420701496</v>
      </c>
      <c r="AA103" s="45">
        <f t="shared" si="53"/>
        <v>253752.79633819818</v>
      </c>
      <c r="AB103" s="45">
        <f t="shared" si="53"/>
        <v>263329.53513380804</v>
      </c>
      <c r="AC103" s="45">
        <f t="shared" si="53"/>
        <v>273065.33021960029</v>
      </c>
      <c r="AD103" s="45">
        <f t="shared" si="53"/>
        <v>282961.51580831409</v>
      </c>
      <c r="AE103" s="45">
        <f t="shared" si="53"/>
        <v>293019.38618023763</v>
      </c>
      <c r="AF103" s="45">
        <f t="shared" si="53"/>
        <v>303240.19324324798</v>
      </c>
    </row>
    <row r="104" spans="2:32" outlineLevel="1" x14ac:dyDescent="0.2">
      <c r="B104" s="45" t="s">
        <v>15</v>
      </c>
      <c r="C104" s="42">
        <f t="shared" ref="C104:C105" si="54">C99</f>
        <v>0</v>
      </c>
      <c r="D104" s="42">
        <f t="shared" ref="D104" si="55">C104+D99+C109</f>
        <v>0</v>
      </c>
      <c r="E104" s="42">
        <f t="shared" ref="E104:AF104" si="56">D104+E99+D109</f>
        <v>0</v>
      </c>
      <c r="F104" s="42">
        <f t="shared" si="56"/>
        <v>0</v>
      </c>
      <c r="G104" s="42">
        <f t="shared" si="56"/>
        <v>0</v>
      </c>
      <c r="H104" s="42">
        <f t="shared" si="56"/>
        <v>0</v>
      </c>
      <c r="I104" s="42">
        <f t="shared" si="56"/>
        <v>0</v>
      </c>
      <c r="J104" s="42">
        <f t="shared" si="56"/>
        <v>0</v>
      </c>
      <c r="K104" s="42">
        <f t="shared" si="56"/>
        <v>0</v>
      </c>
      <c r="L104" s="42">
        <f t="shared" si="56"/>
        <v>0</v>
      </c>
      <c r="M104" s="42">
        <f t="shared" si="56"/>
        <v>0</v>
      </c>
      <c r="N104" s="42">
        <f t="shared" si="56"/>
        <v>0</v>
      </c>
      <c r="O104" s="42">
        <f t="shared" si="56"/>
        <v>0</v>
      </c>
      <c r="P104" s="42">
        <f t="shared" si="56"/>
        <v>0</v>
      </c>
      <c r="Q104" s="42">
        <f t="shared" si="56"/>
        <v>0</v>
      </c>
      <c r="R104" s="42">
        <f t="shared" si="56"/>
        <v>0</v>
      </c>
      <c r="S104" s="42">
        <f t="shared" si="56"/>
        <v>0</v>
      </c>
      <c r="T104" s="42">
        <f t="shared" si="56"/>
        <v>0</v>
      </c>
      <c r="U104" s="42">
        <f t="shared" si="56"/>
        <v>0</v>
      </c>
      <c r="V104" s="42">
        <f t="shared" si="56"/>
        <v>0</v>
      </c>
      <c r="W104" s="42">
        <f t="shared" si="56"/>
        <v>0</v>
      </c>
      <c r="X104" s="42">
        <f t="shared" si="56"/>
        <v>0</v>
      </c>
      <c r="Y104" s="42">
        <f t="shared" si="56"/>
        <v>0</v>
      </c>
      <c r="Z104" s="42">
        <f t="shared" si="56"/>
        <v>0</v>
      </c>
      <c r="AA104" s="42">
        <f t="shared" si="56"/>
        <v>0</v>
      </c>
      <c r="AB104" s="42">
        <f t="shared" si="56"/>
        <v>0</v>
      </c>
      <c r="AC104" s="42">
        <f t="shared" si="56"/>
        <v>0</v>
      </c>
      <c r="AD104" s="42">
        <f t="shared" si="56"/>
        <v>0</v>
      </c>
      <c r="AE104" s="42">
        <f t="shared" si="56"/>
        <v>0</v>
      </c>
      <c r="AF104" s="42">
        <f t="shared" si="56"/>
        <v>0</v>
      </c>
    </row>
    <row r="105" spans="2:32" outlineLevel="1" x14ac:dyDescent="0.2">
      <c r="B105" s="45" t="s">
        <v>16</v>
      </c>
      <c r="C105" s="42">
        <f t="shared" si="54"/>
        <v>-697.91999999999825</v>
      </c>
      <c r="D105" s="42">
        <f>C105+D100+C110</f>
        <v>7932.9216000000015</v>
      </c>
      <c r="E105" s="42">
        <f t="shared" ref="E105:AF105" si="57">D105+E100+D110</f>
        <v>16974.041664</v>
      </c>
      <c r="F105" s="42">
        <f t="shared" si="57"/>
        <v>26630.971599360004</v>
      </c>
      <c r="G105" s="42">
        <f t="shared" si="57"/>
        <v>36935.71208607361</v>
      </c>
      <c r="H105" s="42">
        <f t="shared" si="57"/>
        <v>47921.756153212882</v>
      </c>
      <c r="I105" s="42">
        <f t="shared" si="57"/>
        <v>59624.154945840928</v>
      </c>
      <c r="J105" s="42">
        <f t="shared" si="57"/>
        <v>72079.586294701323</v>
      </c>
      <c r="K105" s="42">
        <f t="shared" si="57"/>
        <v>85326.426205615673</v>
      </c>
      <c r="L105" s="42">
        <f t="shared" si="57"/>
        <v>99404.823390330479</v>
      </c>
      <c r="M105" s="42">
        <f t="shared" si="57"/>
        <v>114356.77696556071</v>
      </c>
      <c r="N105" s="42">
        <f t="shared" si="57"/>
        <v>130226.21745218789</v>
      </c>
      <c r="O105" s="42">
        <f t="shared" si="57"/>
        <v>147059.09121199232</v>
      </c>
      <c r="P105" s="42">
        <f t="shared" si="57"/>
        <v>164903.44846494246</v>
      </c>
      <c r="Q105" s="42">
        <f t="shared" si="57"/>
        <v>183809.53503593747</v>
      </c>
      <c r="R105" s="42">
        <f t="shared" si="57"/>
        <v>203829.88798600988</v>
      </c>
      <c r="S105" s="42">
        <f t="shared" si="57"/>
        <v>225019.43528935694</v>
      </c>
      <c r="T105" s="42">
        <f t="shared" si="57"/>
        <v>247435.59972418743</v>
      </c>
      <c r="U105" s="42">
        <f t="shared" si="57"/>
        <v>271138.40715225949</v>
      </c>
      <c r="V105" s="42">
        <f t="shared" si="57"/>
        <v>296190.59936915332</v>
      </c>
      <c r="W105" s="42">
        <f t="shared" si="57"/>
        <v>322657.75171478267</v>
      </c>
      <c r="X105" s="42">
        <f t="shared" si="57"/>
        <v>350608.39564141131</v>
      </c>
      <c r="Y105" s="42">
        <f t="shared" si="57"/>
        <v>380114.1464445201</v>
      </c>
      <c r="Z105" s="42">
        <f t="shared" si="57"/>
        <v>411249.83637027565</v>
      </c>
      <c r="AA105" s="42">
        <f t="shared" si="57"/>
        <v>444093.65332210017</v>
      </c>
      <c r="AB105" s="42">
        <f t="shared" si="57"/>
        <v>478727.28539794567</v>
      </c>
      <c r="AC105" s="42">
        <f t="shared" si="57"/>
        <v>515236.07149934658</v>
      </c>
      <c r="AD105" s="42">
        <f t="shared" si="57"/>
        <v>553709.15826318483</v>
      </c>
      <c r="AE105" s="42">
        <f t="shared" si="57"/>
        <v>594239.6635773551</v>
      </c>
      <c r="AF105" s="42">
        <f t="shared" si="57"/>
        <v>636924.84695219446</v>
      </c>
    </row>
    <row r="106" spans="2:32" outlineLevel="1" x14ac:dyDescent="0.2"/>
    <row r="107" spans="2:32" outlineLevel="1" x14ac:dyDescent="0.2">
      <c r="B107" s="51" t="s">
        <v>17</v>
      </c>
    </row>
    <row r="108" spans="2:32" outlineLevel="1" x14ac:dyDescent="0.2">
      <c r="B108" s="45" t="s">
        <v>14</v>
      </c>
      <c r="C108" s="45">
        <f>C103*(Inputs!$C$44/2)</f>
        <v>1378.4796068415274</v>
      </c>
      <c r="D108" s="45">
        <f>(C108+C103)*Inputs!$C$44+Model!D98*(Inputs!$C$44/2)</f>
        <v>2883.979721598243</v>
      </c>
      <c r="E108" s="45">
        <f>(D108+D103)*Inputs!$C$44+Model!E98*(Inputs!$C$44/2)</f>
        <v>3140.4765441164272</v>
      </c>
      <c r="F108" s="45">
        <f>(E108+E103)*Inputs!$C$44+Model!F98*(Inputs!$C$44/2)</f>
        <v>3401.9199326463599</v>
      </c>
      <c r="G108" s="45">
        <f>(F108+F103)*Inputs!$C$44+Model!G98*(Inputs!$C$44/2)</f>
        <v>3668.3798181832444</v>
      </c>
      <c r="H108" s="45">
        <f>(G108+G103)*Inputs!$C$44+Model!H98*(Inputs!$C$44/2)</f>
        <v>3939.9261609098253</v>
      </c>
      <c r="I108" s="45">
        <f>(H108+H103)*Inputs!$C$44+Model!I98*(Inputs!$C$44/2)</f>
        <v>4216.6289046988168</v>
      </c>
      <c r="J108" s="45">
        <f>(I108+I103)*Inputs!$C$44+Model!J98*(Inputs!$C$44/2)</f>
        <v>4498.5579296322858</v>
      </c>
      <c r="K108" s="45">
        <f>(J108+J103)*Inputs!$C$44+Model!K98*(Inputs!$C$44/2)</f>
        <v>4785.7830024958175</v>
      </c>
      <c r="L108" s="45">
        <f>(K108+K103)*Inputs!$C$44+Model!L98*(Inputs!$C$44/2)</f>
        <v>5078.3737252061437</v>
      </c>
      <c r="M108" s="45">
        <f>(L108+L103)*Inputs!$C$44+Model!M98*(Inputs!$C$44/2)</f>
        <v>5376.3994811319635</v>
      </c>
      <c r="N108" s="45">
        <f>(M108+M103)*Inputs!$C$44+Model!N98*(Inputs!$C$44/2)</f>
        <v>5679.9293792688477</v>
      </c>
      <c r="O108" s="45">
        <f>(N108+N103)*Inputs!$C$44+Model!O98*(Inputs!$C$44/2)</f>
        <v>5989.0321962304743</v>
      </c>
      <c r="P108" s="45">
        <f>(O108+O103)*Inputs!$C$44+Model!P98*(Inputs!$C$44/2)</f>
        <v>6303.7763160200757</v>
      </c>
      <c r="Q108" s="45">
        <f>(P108+P103)*Inputs!$C$44+Model!Q98*(Inputs!$C$44/2)</f>
        <v>6624.2296675476682</v>
      </c>
      <c r="R108" s="45">
        <f>(Q108+Q103)*Inputs!$C$44+Model!R98*(Inputs!$C$44/2)</f>
        <v>6950.4596598607186</v>
      </c>
      <c r="S108" s="45">
        <f>(R108+R103)*Inputs!$C$44+Model!S98*(Inputs!$C$44/2)</f>
        <v>7282.5331150580978</v>
      </c>
      <c r="T108" s="45">
        <f>(S108+S103)*Inputs!$C$44+Model!T98*(Inputs!$C$44/2)</f>
        <v>7620.5161988596865</v>
      </c>
      <c r="U108" s="45">
        <f>(T108+T103)*Inputs!$C$44+Model!U98*(Inputs!$C$44/2)</f>
        <v>7964.4743488067961</v>
      </c>
      <c r="V108" s="45">
        <f>(U108+U103)*Inputs!$C$44+Model!V98*(Inputs!$C$44/2)</f>
        <v>8314.472200071601</v>
      </c>
      <c r="W108" s="45">
        <f>(V108+V103)*Inputs!$C$44+Model!W98*(Inputs!$C$44/2)</f>
        <v>8670.5735088572019</v>
      </c>
      <c r="X108" s="45">
        <f>(W108+W103)*Inputs!$C$44+Model!X98*(Inputs!$C$44/2)</f>
        <v>9032.8410733736218</v>
      </c>
      <c r="Y108" s="45">
        <f>(X108+X103)*Inputs!$C$44+Model!Y98*(Inputs!$C$44/2)</f>
        <v>9401.3366523791301</v>
      </c>
      <c r="Z108" s="45">
        <f>(Y108+Y103)*Inputs!$C$44+Model!Z98*(Inputs!$C$44/2)</f>
        <v>9776.1208812807454</v>
      </c>
      <c r="AA108" s="45">
        <f>(Z108+Z103)*Inputs!$C$44+Model!AA98*(Inputs!$C$44/2)</f>
        <v>10157.253185792571</v>
      </c>
      <c r="AB108" s="45">
        <f>(AA108+AA103)*Inputs!$C$44+Model!AB98*(Inputs!$C$44/2)</f>
        <v>10544.791693155978</v>
      </c>
      <c r="AC108" s="45">
        <f>(AB108+AB103)*Inputs!$C$44+Model!AC98*(Inputs!$C$44/2)</f>
        <v>10938.793140931286</v>
      </c>
      <c r="AD108" s="45">
        <f>(AC108+AC103)*Inputs!$C$44+Model!AD98*(Inputs!$C$44/2)</f>
        <v>11339.312783376914</v>
      </c>
      <c r="AE108" s="45">
        <f>(AD108+AD103)*Inputs!$C$44+Model!AE98*(Inputs!$C$44/2)</f>
        <v>11746.404295438571</v>
      </c>
      <c r="AF108" s="45">
        <f>(AE108+AE103)*Inputs!$C$44+Model!AF98*(Inputs!$C$44/2)</f>
        <v>12160.119674378484</v>
      </c>
    </row>
    <row r="109" spans="2:32" outlineLevel="1" x14ac:dyDescent="0.2">
      <c r="B109" s="45" t="s">
        <v>15</v>
      </c>
      <c r="C109" s="42">
        <f>C104*(Inputs!$C$44/2)</f>
        <v>0</v>
      </c>
      <c r="D109" s="42">
        <f>(C109+C104)*Inputs!$C$44+Model!D99*(Inputs!$C$44/2)</f>
        <v>0</v>
      </c>
      <c r="E109" s="42">
        <f>(D109+D104)*Inputs!$C$44+Model!E99*(Inputs!$C$44/2)</f>
        <v>0</v>
      </c>
      <c r="F109" s="42">
        <f>(E109+E104)*Inputs!$C$44+Model!F99*(Inputs!$C$44/2)</f>
        <v>0</v>
      </c>
      <c r="G109" s="42">
        <f>(F109+F104)*Inputs!$C$44+Model!G99*(Inputs!$C$44/2)</f>
        <v>0</v>
      </c>
      <c r="H109" s="42">
        <f>(G109+G104)*Inputs!$C$44+Model!H99*(Inputs!$C$44/2)</f>
        <v>0</v>
      </c>
      <c r="I109" s="42">
        <f>(H109+H104)*Inputs!$C$44+Model!I99*(Inputs!$C$44/2)</f>
        <v>0</v>
      </c>
      <c r="J109" s="42">
        <f>(I109+I104)*Inputs!$C$44+Model!J99*(Inputs!$C$44/2)</f>
        <v>0</v>
      </c>
      <c r="K109" s="42">
        <f>(J109+J104)*Inputs!$C$44+Model!K99*(Inputs!$C$44/2)</f>
        <v>0</v>
      </c>
      <c r="L109" s="42">
        <f>(K109+K104)*Inputs!$C$44+Model!L99*(Inputs!$C$44/2)</f>
        <v>0</v>
      </c>
      <c r="M109" s="42">
        <f>(L109+L104)*Inputs!$C$44+Model!M99*(Inputs!$C$44/2)</f>
        <v>0</v>
      </c>
      <c r="N109" s="42">
        <f>(M109+M104)*Inputs!$C$44+Model!N99*(Inputs!$C$44/2)</f>
        <v>0</v>
      </c>
      <c r="O109" s="42">
        <f>(N109+N104)*Inputs!$C$44+Model!O99*(Inputs!$C$44/2)</f>
        <v>0</v>
      </c>
      <c r="P109" s="42">
        <f>(O109+O104)*Inputs!$C$44+Model!P99*(Inputs!$C$44/2)</f>
        <v>0</v>
      </c>
      <c r="Q109" s="42">
        <f>(P109+P104)*Inputs!$C$44+Model!Q99*(Inputs!$C$44/2)</f>
        <v>0</v>
      </c>
      <c r="R109" s="42">
        <f>(Q109+Q104)*Inputs!$C$44+Model!R99*(Inputs!$C$44/2)</f>
        <v>0</v>
      </c>
      <c r="S109" s="42">
        <f>(R109+R104)*Inputs!$C$44+Model!S99*(Inputs!$C$44/2)</f>
        <v>0</v>
      </c>
      <c r="T109" s="42">
        <f>(S109+S104)*Inputs!$C$44+Model!T99*(Inputs!$C$44/2)</f>
        <v>0</v>
      </c>
      <c r="U109" s="42">
        <f>(T109+T104)*Inputs!$C$44+Model!U99*(Inputs!$C$44/2)</f>
        <v>0</v>
      </c>
      <c r="V109" s="42">
        <f>(U109+U104)*Inputs!$C$44+Model!V99*(Inputs!$C$44/2)</f>
        <v>0</v>
      </c>
      <c r="W109" s="42">
        <f>(V109+V104)*Inputs!$C$44+Model!W99*(Inputs!$C$44/2)</f>
        <v>0</v>
      </c>
      <c r="X109" s="42">
        <f>(W109+W104)*Inputs!$C$44+Model!X99*(Inputs!$C$44/2)</f>
        <v>0</v>
      </c>
      <c r="Y109" s="42">
        <f>(X109+X104)*Inputs!$C$44+Model!Y99*(Inputs!$C$44/2)</f>
        <v>0</v>
      </c>
      <c r="Z109" s="42">
        <f>(Y109+Y104)*Inputs!$C$44+Model!Z99*(Inputs!$C$44/2)</f>
        <v>0</v>
      </c>
      <c r="AA109" s="42">
        <f>(Z109+Z104)*Inputs!$C$44+Model!AA99*(Inputs!$C$44/2)</f>
        <v>0</v>
      </c>
      <c r="AB109" s="42">
        <f>(AA109+AA104)*Inputs!$C$44+Model!AB99*(Inputs!$C$44/2)</f>
        <v>0</v>
      </c>
      <c r="AC109" s="42">
        <f>(AB109+AB104)*Inputs!$C$44+Model!AC99*(Inputs!$C$44/2)</f>
        <v>0</v>
      </c>
      <c r="AD109" s="42">
        <f>(AC109+AC104)*Inputs!$C$44+Model!AD99*(Inputs!$C$44/2)</f>
        <v>0</v>
      </c>
      <c r="AE109" s="42">
        <f>(AD109+AD104)*Inputs!$C$44+Model!AE99*(Inputs!$C$44/2)</f>
        <v>0</v>
      </c>
      <c r="AF109" s="42">
        <f>(AE109+AE104)*Inputs!$C$44+Model!AF99*(Inputs!$C$44/2)</f>
        <v>0</v>
      </c>
    </row>
    <row r="110" spans="2:32" outlineLevel="1" x14ac:dyDescent="0.2">
      <c r="B110" s="45" t="s">
        <v>16</v>
      </c>
      <c r="C110" s="42">
        <f>C105*(Inputs!$C$44/2)</f>
        <v>-13.958399999999966</v>
      </c>
      <c r="D110" s="42">
        <f>(C110+C105)*Inputs!$C$44+Model!D100*(Inputs!$C$44/2)</f>
        <v>144.42086400000005</v>
      </c>
      <c r="E110" s="42">
        <f>(D110+D105)*Inputs!$C$44+Model!E100*(Inputs!$C$44/2)</f>
        <v>501.02768256000002</v>
      </c>
      <c r="F110" s="42">
        <f>(E110+E105)*Inputs!$C$44+Model!F100*(Inputs!$C$44/2)</f>
        <v>882.12081891840012</v>
      </c>
      <c r="G110" s="42">
        <f>(F110+F105)*Inputs!$C$44+Model!G100*(Inputs!$C$44/2)</f>
        <v>1288.9760900870401</v>
      </c>
      <c r="H110" s="42">
        <f>(G110+G105)*Inputs!$C$44+Model!H100*(Inputs!$C$44/2)</f>
        <v>1722.9288865874707</v>
      </c>
      <c r="I110" s="42">
        <f>(H110+H105)*Inputs!$C$44+Model!I100*(Inputs!$C$44/2)</f>
        <v>2185.3767997128257</v>
      </c>
      <c r="J110" s="42">
        <f>(I110+I105)*Inputs!$C$44+Model!J100*(Inputs!$C$44/2)</f>
        <v>2677.7823608051012</v>
      </c>
      <c r="K110" s="42">
        <f>(J110+J105)*Inputs!$C$44+Model!K100*(Inputs!$C$44/2)</f>
        <v>3201.675897222442</v>
      </c>
      <c r="L110" s="42">
        <f>(K110+K105)*Inputs!$C$44+Model!L100*(Inputs!$C$44/2)</f>
        <v>3758.6585098633723</v>
      </c>
      <c r="M110" s="42">
        <f>(L110+L105)*Inputs!$C$44+Model!M100*(Inputs!$C$44/2)</f>
        <v>4350.4051773150914</v>
      </c>
      <c r="N110" s="42">
        <f>(M110+M105)*Inputs!$C$44+Model!N100*(Inputs!$C$44/2)</f>
        <v>4978.667991901274</v>
      </c>
      <c r="O110" s="42">
        <f>(N110+N105)*Inputs!$C$44+Model!O100*(Inputs!$C$44/2)</f>
        <v>5645.2795331216294</v>
      </c>
      <c r="P110" s="42">
        <f>(O110+O105)*Inputs!$C$44+Model!P100*(Inputs!$C$44/2)</f>
        <v>6352.1563842011283</v>
      </c>
      <c r="Q110" s="42">
        <f>(P110+P105)*Inputs!$C$44+Model!Q100*(Inputs!$C$44/2)</f>
        <v>7101.3027977016218</v>
      </c>
      <c r="R110" s="42">
        <f>(Q110+Q105)*Inputs!$C$44+Model!R100*(Inputs!$C$44/2)</f>
        <v>7894.8145163929794</v>
      </c>
      <c r="S110" s="42">
        <f>(R110+R105)*Inputs!$C$44+Model!S100*(Inputs!$C$44/2)</f>
        <v>8734.882755835195</v>
      </c>
      <c r="T110" s="42">
        <f>(S110+S105)*Inputs!$C$44+Model!T100*(Inputs!$C$44/2)</f>
        <v>9623.7983553875911</v>
      </c>
      <c r="U110" s="42">
        <f>(T110+T105)*Inputs!$C$44+Model!U100*(Inputs!$C$44/2)</f>
        <v>10563.956104636689</v>
      </c>
      <c r="V110" s="42">
        <f>(U110+U105)*Inputs!$C$44+Model!V100*(Inputs!$C$44/2)</f>
        <v>11557.859252520992</v>
      </c>
      <c r="W110" s="42">
        <f>(V110+V105)*Inputs!$C$44+Model!W100*(Inputs!$C$44/2)</f>
        <v>12608.12420672914</v>
      </c>
      <c r="X110" s="42">
        <f>(W110+W105)*Inputs!$C$44+Model!X100*(Inputs!$C$44/2)</f>
        <v>13717.485431258463</v>
      </c>
      <c r="Y110" s="42">
        <f>(X110+X105)*Inputs!$C$44+Model!Y100*(Inputs!$C$44/2)</f>
        <v>14888.800550343796</v>
      </c>
      <c r="Z110" s="42">
        <f>(Y110+Y105)*Inputs!$C$44+Model!Z100*(Inputs!$C$44/2)</f>
        <v>16125.055667302791</v>
      </c>
      <c r="AA110" s="42">
        <f>(Z110+Z105)*Inputs!$C$44+Model!AA100*(Inputs!$C$44/2)</f>
        <v>17429.370907193574</v>
      </c>
      <c r="AB110" s="42">
        <f>(AA110+AA105)*Inputs!$C$44+Model!AB100*(Inputs!$C$44/2)</f>
        <v>18805.006192544788</v>
      </c>
      <c r="AC110" s="42">
        <f>(AB110+AB105)*Inputs!$C$44+Model!AC100*(Inputs!$C$44/2)</f>
        <v>20255.367261796739</v>
      </c>
      <c r="AD110" s="42">
        <f>(AC110+AC105)*Inputs!$C$44+Model!AD100*(Inputs!$C$44/2)</f>
        <v>21784.011940486565</v>
      </c>
      <c r="AE110" s="42">
        <f>(AD110+AD105)*Inputs!$C$44+Model!AE100*(Inputs!$C$44/2)</f>
        <v>23394.656675620532</v>
      </c>
      <c r="AF110" s="42">
        <f>(AE110+AE105)*Inputs!$C$44+Model!AF100*(Inputs!$C$44/2)</f>
        <v>25091.183344103403</v>
      </c>
    </row>
    <row r="111" spans="2:32" outlineLevel="1" x14ac:dyDescent="0.2"/>
    <row r="112" spans="2:32" x14ac:dyDescent="0.2">
      <c r="B112" s="50" t="s">
        <v>51</v>
      </c>
      <c r="C112" s="40" t="s">
        <v>19</v>
      </c>
      <c r="D112" s="40" t="s">
        <v>20</v>
      </c>
      <c r="E112" s="40" t="s">
        <v>21</v>
      </c>
      <c r="F112" s="40" t="s">
        <v>22</v>
      </c>
      <c r="G112" s="40" t="s">
        <v>23</v>
      </c>
      <c r="H112" s="40" t="s">
        <v>24</v>
      </c>
      <c r="I112" s="40" t="s">
        <v>25</v>
      </c>
      <c r="J112" s="40" t="s">
        <v>26</v>
      </c>
      <c r="K112" s="40" t="s">
        <v>27</v>
      </c>
      <c r="L112" s="40" t="s">
        <v>28</v>
      </c>
      <c r="M112" s="40" t="s">
        <v>29</v>
      </c>
      <c r="N112" s="40" t="s">
        <v>30</v>
      </c>
      <c r="O112" s="40" t="s">
        <v>31</v>
      </c>
      <c r="P112" s="40" t="s">
        <v>32</v>
      </c>
      <c r="Q112" s="40" t="s">
        <v>33</v>
      </c>
      <c r="R112" s="40" t="s">
        <v>34</v>
      </c>
      <c r="S112" s="40" t="s">
        <v>35</v>
      </c>
      <c r="T112" s="40" t="s">
        <v>36</v>
      </c>
      <c r="U112" s="40" t="s">
        <v>37</v>
      </c>
      <c r="V112" s="40" t="s">
        <v>38</v>
      </c>
      <c r="W112" s="40" t="s">
        <v>39</v>
      </c>
      <c r="X112" s="40" t="s">
        <v>40</v>
      </c>
      <c r="Y112" s="40" t="s">
        <v>41</v>
      </c>
      <c r="Z112" s="40" t="s">
        <v>42</v>
      </c>
      <c r="AA112" s="40" t="s">
        <v>43</v>
      </c>
      <c r="AB112" s="40" t="s">
        <v>44</v>
      </c>
      <c r="AC112" s="40" t="s">
        <v>45</v>
      </c>
      <c r="AD112" s="40" t="s">
        <v>46</v>
      </c>
      <c r="AE112" s="40" t="s">
        <v>47</v>
      </c>
      <c r="AF112" s="40" t="s">
        <v>48</v>
      </c>
    </row>
    <row r="113" spans="2:362" x14ac:dyDescent="0.2">
      <c r="B113" s="45" t="s">
        <v>14</v>
      </c>
      <c r="C113" s="45">
        <f t="shared" ref="C113:AF113" si="58">C88+C108</f>
        <v>-9127.5203931584729</v>
      </c>
      <c r="D113" s="45">
        <f t="shared" si="58"/>
        <v>-18443.200278401757</v>
      </c>
      <c r="E113" s="45">
        <f t="shared" si="58"/>
        <v>-29332.518855883573</v>
      </c>
      <c r="F113" s="45">
        <f t="shared" si="58"/>
        <v>-40551.265329353642</v>
      </c>
      <c r="G113" s="45">
        <f t="shared" si="58"/>
        <v>-52109.40100167675</v>
      </c>
      <c r="H113" s="45">
        <f t="shared" si="58"/>
        <v>-64017.188083545967</v>
      </c>
      <c r="I113" s="45">
        <f t="shared" si="58"/>
        <v>-76285.198767090653</v>
      </c>
      <c r="J113" s="45">
        <f t="shared" si="58"/>
        <v>-88924.32457231087</v>
      </c>
      <c r="K113" s="45">
        <f t="shared" si="58"/>
        <v>-101945.78597450563</v>
      </c>
      <c r="L113" s="45">
        <f t="shared" si="58"/>
        <v>-115361.14232110536</v>
      </c>
      <c r="M113" s="45">
        <f t="shared" si="58"/>
        <v>-129182.30204656889</v>
      </c>
      <c r="N113" s="45">
        <f t="shared" si="58"/>
        <v>-143421.53319426303</v>
      </c>
      <c r="O113" s="45">
        <f t="shared" si="58"/>
        <v>-158091.47425450734</v>
      </c>
      <c r="P113" s="45">
        <f t="shared" si="58"/>
        <v>-173205.14532823989</v>
      </c>
      <c r="Q113" s="45">
        <f t="shared" si="58"/>
        <v>-188775.95962604013</v>
      </c>
      <c r="R113" s="45">
        <f t="shared" si="58"/>
        <v>-204817.7353125347</v>
      </c>
      <c r="S113" s="45">
        <f t="shared" si="58"/>
        <v>-221344.70770650922</v>
      </c>
      <c r="T113" s="45">
        <f t="shared" si="58"/>
        <v>-238371.54184735465</v>
      </c>
      <c r="U113" s="45">
        <f t="shared" si="58"/>
        <v>-255913.34543879397</v>
      </c>
      <c r="V113" s="45">
        <f t="shared" si="58"/>
        <v>-273985.68218115717</v>
      </c>
      <c r="W113" s="45">
        <f t="shared" si="58"/>
        <v>-292604.58550380846</v>
      </c>
      <c r="X113" s="45">
        <f t="shared" si="58"/>
        <v>-311786.57270967204</v>
      </c>
      <c r="Y113" s="45">
        <f t="shared" si="58"/>
        <v>-331548.65954415791</v>
      </c>
      <c r="Z113" s="45">
        <f t="shared" si="58"/>
        <v>-351908.3752011524</v>
      </c>
      <c r="AA113" s="45">
        <f t="shared" si="58"/>
        <v>-372883.77777911356</v>
      </c>
      <c r="AB113" s="45">
        <f t="shared" si="58"/>
        <v>-394493.47020069737</v>
      </c>
      <c r="AC113" s="45">
        <f t="shared" si="58"/>
        <v>-416756.61660973768</v>
      </c>
      <c r="AD113" s="45">
        <f t="shared" si="58"/>
        <v>-439692.95925981214</v>
      </c>
      <c r="AE113" s="45">
        <f t="shared" si="58"/>
        <v>-463322.83590904617</v>
      </c>
      <c r="AF113" s="45">
        <f t="shared" si="58"/>
        <v>-487667.19773624081</v>
      </c>
    </row>
    <row r="114" spans="2:362" x14ac:dyDescent="0.2">
      <c r="B114" s="45" t="s">
        <v>15</v>
      </c>
      <c r="C114" s="42">
        <f t="shared" ref="C114:AF114" si="59">C89+C109</f>
        <v>-26537.085366428822</v>
      </c>
      <c r="D114" s="42">
        <f t="shared" si="59"/>
        <v>-34375.138534949132</v>
      </c>
      <c r="E114" s="42">
        <f t="shared" si="59"/>
        <v>-42139.178704241567</v>
      </c>
      <c r="F114" s="42">
        <f t="shared" si="59"/>
        <v>-49823.989599893415</v>
      </c>
      <c r="G114" s="42">
        <f t="shared" si="59"/>
        <v>-57424.011074404683</v>
      </c>
      <c r="H114" s="42">
        <f t="shared" si="59"/>
        <v>-64933.317144928878</v>
      </c>
      <c r="I114" s="42">
        <f t="shared" si="59"/>
        <v>-72345.592650830455</v>
      </c>
      <c r="J114" s="42">
        <f t="shared" si="59"/>
        <v>-79654.108445061764</v>
      </c>
      <c r="K114" s="42">
        <f t="shared" si="59"/>
        <v>-86851.695028028829</v>
      </c>
      <c r="L114" s="42">
        <f t="shared" si="59"/>
        <v>-93930.714526951531</v>
      </c>
      <c r="M114" s="42">
        <f t="shared" si="59"/>
        <v>-100883.03091770968</v>
      </c>
      <c r="N114" s="42">
        <f t="shared" si="59"/>
        <v>-107699.97837978024</v>
      </c>
      <c r="O114" s="42">
        <f t="shared" si="59"/>
        <v>-114372.32766809041</v>
      </c>
      <c r="P114" s="42">
        <f t="shared" si="59"/>
        <v>-120890.25037841046</v>
      </c>
      <c r="Q114" s="42">
        <f t="shared" si="59"/>
        <v>-127243.2809752644</v>
      </c>
      <c r="R114" s="42">
        <f t="shared" si="59"/>
        <v>-133420.2764432182</v>
      </c>
      <c r="S114" s="42">
        <f t="shared" si="59"/>
        <v>-139409.37341378524</v>
      </c>
      <c r="T114" s="42">
        <f t="shared" si="59"/>
        <v>-145197.94261103385</v>
      </c>
      <c r="U114" s="42">
        <f t="shared" si="59"/>
        <v>-150772.5404492635</v>
      </c>
      <c r="V114" s="42">
        <f t="shared" si="59"/>
        <v>-156118.85760579573</v>
      </c>
      <c r="W114" s="42">
        <f t="shared" si="59"/>
        <v>-161221.6643809666</v>
      </c>
      <c r="X114" s="42">
        <f t="shared" si="59"/>
        <v>-166064.75264577288</v>
      </c>
      <c r="Y114" s="42">
        <f t="shared" si="59"/>
        <v>-170630.87416526838</v>
      </c>
      <c r="Z114" s="42">
        <f t="shared" si="59"/>
        <v>-174901.67507268919</v>
      </c>
      <c r="AA114" s="42">
        <f t="shared" si="59"/>
        <v>-178857.62625535572</v>
      </c>
      <c r="AB114" s="42">
        <f t="shared" si="59"/>
        <v>-182477.94939861048</v>
      </c>
      <c r="AC114" s="42">
        <f t="shared" si="59"/>
        <v>-185740.53841834652</v>
      </c>
      <c r="AD114" s="42">
        <f t="shared" si="59"/>
        <v>-188621.87599600496</v>
      </c>
      <c r="AE114" s="42">
        <f t="shared" si="59"/>
        <v>-191096.94491221738</v>
      </c>
      <c r="AF114" s="42">
        <f t="shared" si="59"/>
        <v>-193139.13385646732</v>
      </c>
    </row>
    <row r="115" spans="2:362" x14ac:dyDescent="0.2">
      <c r="B115" s="45" t="s">
        <v>16</v>
      </c>
      <c r="C115" s="42">
        <f t="shared" ref="C115:AF115" si="60">C90+C110</f>
        <v>-27248.96376642882</v>
      </c>
      <c r="D115" s="42">
        <f t="shared" si="60"/>
        <v>-26283.837670949128</v>
      </c>
      <c r="E115" s="42">
        <f t="shared" si="60"/>
        <v>-24794.571821681559</v>
      </c>
      <c r="F115" s="42">
        <f t="shared" si="60"/>
        <v>-22942.387328175006</v>
      </c>
      <c r="G115" s="42">
        <f t="shared" si="60"/>
        <v>-20712.933863722435</v>
      </c>
      <c r="H115" s="42">
        <f t="shared" si="60"/>
        <v>-18091.219160693963</v>
      </c>
      <c r="I115" s="42">
        <f t="shared" si="60"/>
        <v>-15061.576847429604</v>
      </c>
      <c r="J115" s="42">
        <f t="shared" si="60"/>
        <v>-11607.632531421063</v>
      </c>
      <c r="K115" s="42">
        <f t="shared" si="60"/>
        <v>-7712.2680278615262</v>
      </c>
      <c r="L115" s="42">
        <f t="shared" si="60"/>
        <v>-3357.5836266509459</v>
      </c>
      <c r="M115" s="42">
        <f t="shared" si="60"/>
        <v>1475.1417154094834</v>
      </c>
      <c r="N115" s="42">
        <f t="shared" si="60"/>
        <v>6805.4923772372022</v>
      </c>
      <c r="O115" s="42">
        <f t="shared" si="60"/>
        <v>12653.960398050527</v>
      </c>
      <c r="P115" s="42">
        <f t="shared" si="60"/>
        <v>19041.9922586385</v>
      </c>
      <c r="Q115" s="42">
        <f t="shared" si="60"/>
        <v>25992.038262078942</v>
      </c>
      <c r="R115" s="42">
        <f t="shared" si="60"/>
        <v>33527.604665187268</v>
      </c>
      <c r="S115" s="42">
        <f t="shared" si="60"/>
        <v>41673.308721016525</v>
      </c>
      <c r="T115" s="42">
        <f t="shared" si="60"/>
        <v>50454.936802315606</v>
      </c>
      <c r="U115" s="42">
        <f t="shared" si="60"/>
        <v>59899.505786019501</v>
      </c>
      <c r="V115" s="42">
        <f t="shared" si="60"/>
        <v>70035.327889628708</v>
      </c>
      <c r="W115" s="42">
        <f t="shared" si="60"/>
        <v>80892.079161774294</v>
      </c>
      <c r="X115" s="42">
        <f t="shared" si="60"/>
        <v>92500.871841396816</v>
      </c>
      <c r="Y115" s="42">
        <f t="shared" si="60"/>
        <v>104894.33081283697</v>
      </c>
      <c r="Z115" s="42">
        <f t="shared" si="60"/>
        <v>118106.67439778686</v>
      </c>
      <c r="AA115" s="42">
        <f t="shared" si="60"/>
        <v>132173.79973953287</v>
      </c>
      <c r="AB115" s="42">
        <f t="shared" si="60"/>
        <v>147133.37305028125</v>
      </c>
      <c r="AC115" s="42">
        <f t="shared" si="60"/>
        <v>163024.92500865331</v>
      </c>
      <c r="AD115" s="42">
        <f t="shared" si="60"/>
        <v>179889.9516117262</v>
      </c>
      <c r="AE115" s="42">
        <f t="shared" si="60"/>
        <v>197772.02080433138</v>
      </c>
      <c r="AF115" s="42">
        <f t="shared" si="60"/>
        <v>216716.88522778312</v>
      </c>
    </row>
    <row r="116" spans="2:362" x14ac:dyDescent="0.2">
      <c r="B116" s="45" t="s">
        <v>1309</v>
      </c>
      <c r="C116" s="42">
        <f>C115-C113</f>
        <v>-18121.443373270347</v>
      </c>
      <c r="D116" s="42">
        <f t="shared" ref="D116:AF116" si="61">D115-D113</f>
        <v>-7840.6373925473708</v>
      </c>
      <c r="E116" s="42">
        <f t="shared" si="61"/>
        <v>4537.947034202014</v>
      </c>
      <c r="F116" s="42">
        <f t="shared" si="61"/>
        <v>17608.878001178637</v>
      </c>
      <c r="G116" s="42">
        <f t="shared" si="61"/>
        <v>31396.467137954314</v>
      </c>
      <c r="H116" s="42">
        <f t="shared" si="61"/>
        <v>45925.968922852</v>
      </c>
      <c r="I116" s="42">
        <f t="shared" si="61"/>
        <v>61223.621919661047</v>
      </c>
      <c r="J116" s="42">
        <f t="shared" si="61"/>
        <v>77316.692040889815</v>
      </c>
      <c r="K116" s="42">
        <f t="shared" si="61"/>
        <v>94233.517946644104</v>
      </c>
      <c r="L116" s="42">
        <f t="shared" si="61"/>
        <v>112003.55869445442</v>
      </c>
      <c r="M116" s="42">
        <f t="shared" si="61"/>
        <v>130657.44376197837</v>
      </c>
      <c r="N116" s="42">
        <f t="shared" si="61"/>
        <v>150227.02557150024</v>
      </c>
      <c r="O116" s="42">
        <f t="shared" si="61"/>
        <v>170745.43465255786</v>
      </c>
      <c r="P116" s="42">
        <f t="shared" si="61"/>
        <v>192247.13758687838</v>
      </c>
      <c r="Q116" s="42">
        <f t="shared" si="61"/>
        <v>214767.99788811908</v>
      </c>
      <c r="R116" s="42">
        <f t="shared" si="61"/>
        <v>238345.33997772197</v>
      </c>
      <c r="S116" s="42">
        <f t="shared" si="61"/>
        <v>263018.01642752573</v>
      </c>
      <c r="T116" s="42">
        <f t="shared" si="61"/>
        <v>288826.47864967026</v>
      </c>
      <c r="U116" s="42">
        <f t="shared" si="61"/>
        <v>315812.85122481349</v>
      </c>
      <c r="V116" s="42">
        <f t="shared" si="61"/>
        <v>344021.01007078588</v>
      </c>
      <c r="W116" s="42">
        <f t="shared" si="61"/>
        <v>373496.66466558276</v>
      </c>
      <c r="X116" s="42">
        <f t="shared" si="61"/>
        <v>404287.44455106882</v>
      </c>
      <c r="Y116" s="42">
        <f t="shared" si="61"/>
        <v>436442.99035699491</v>
      </c>
      <c r="Z116" s="42">
        <f t="shared" si="61"/>
        <v>470015.04959893925</v>
      </c>
      <c r="AA116" s="42">
        <f t="shared" si="61"/>
        <v>505057.57751864643</v>
      </c>
      <c r="AB116" s="42">
        <f t="shared" si="61"/>
        <v>541626.84325097862</v>
      </c>
      <c r="AC116" s="42">
        <f t="shared" si="61"/>
        <v>579781.54161839094</v>
      </c>
      <c r="AD116" s="42">
        <f t="shared" si="61"/>
        <v>619582.91087153833</v>
      </c>
      <c r="AE116" s="42">
        <f t="shared" si="61"/>
        <v>661094.85671337752</v>
      </c>
      <c r="AF116" s="42">
        <f t="shared" si="61"/>
        <v>704384.08296402392</v>
      </c>
    </row>
    <row r="117" spans="2:362" x14ac:dyDescent="0.2">
      <c r="B117" s="45" t="s">
        <v>1310</v>
      </c>
      <c r="C117" s="42">
        <f>C115-C114</f>
        <v>-711.87839999999778</v>
      </c>
      <c r="D117" s="42">
        <f t="shared" ref="D117:AF117" si="62">D115-D114</f>
        <v>8091.3008640000044</v>
      </c>
      <c r="E117" s="42">
        <f t="shared" si="62"/>
        <v>17344.606882560009</v>
      </c>
      <c r="F117" s="42">
        <f t="shared" si="62"/>
        <v>26881.60227171841</v>
      </c>
      <c r="G117" s="42">
        <f t="shared" si="62"/>
        <v>36711.077210682248</v>
      </c>
      <c r="H117" s="42">
        <f t="shared" si="62"/>
        <v>46842.097984234919</v>
      </c>
      <c r="I117" s="42">
        <f t="shared" si="62"/>
        <v>57284.015803400849</v>
      </c>
      <c r="J117" s="42">
        <f t="shared" si="62"/>
        <v>68046.475913640694</v>
      </c>
      <c r="K117" s="42">
        <f t="shared" si="62"/>
        <v>79139.427000167299</v>
      </c>
      <c r="L117" s="42">
        <f t="shared" si="62"/>
        <v>90573.130900300588</v>
      </c>
      <c r="M117" s="42">
        <f t="shared" si="62"/>
        <v>102358.17263311916</v>
      </c>
      <c r="N117" s="42">
        <f t="shared" si="62"/>
        <v>114505.47075701744</v>
      </c>
      <c r="O117" s="42">
        <f t="shared" si="62"/>
        <v>127026.28806614093</v>
      </c>
      <c r="P117" s="42">
        <f t="shared" si="62"/>
        <v>139932.24263704897</v>
      </c>
      <c r="Q117" s="42">
        <f t="shared" si="62"/>
        <v>153235.31923734333</v>
      </c>
      <c r="R117" s="42">
        <f t="shared" si="62"/>
        <v>166947.88110840548</v>
      </c>
      <c r="S117" s="42">
        <f t="shared" si="62"/>
        <v>181082.68213480175</v>
      </c>
      <c r="T117" s="42">
        <f t="shared" si="62"/>
        <v>195652.87941334947</v>
      </c>
      <c r="U117" s="42">
        <f t="shared" si="62"/>
        <v>210672.04623528299</v>
      </c>
      <c r="V117" s="42">
        <f t="shared" si="62"/>
        <v>226154.18549542443</v>
      </c>
      <c r="W117" s="42">
        <f t="shared" si="62"/>
        <v>242113.74354274088</v>
      </c>
      <c r="X117" s="42">
        <f t="shared" si="62"/>
        <v>258565.6244871697</v>
      </c>
      <c r="Y117" s="42">
        <f t="shared" si="62"/>
        <v>275525.20497810538</v>
      </c>
      <c r="Z117" s="42">
        <f t="shared" si="62"/>
        <v>293008.34947047604</v>
      </c>
      <c r="AA117" s="42">
        <f t="shared" si="62"/>
        <v>311031.42599488859</v>
      </c>
      <c r="AB117" s="42">
        <f t="shared" si="62"/>
        <v>329611.3224488917</v>
      </c>
      <c r="AC117" s="42">
        <f t="shared" si="62"/>
        <v>348765.46342699986</v>
      </c>
      <c r="AD117" s="42">
        <f t="shared" si="62"/>
        <v>368511.82760773116</v>
      </c>
      <c r="AE117" s="42">
        <f t="shared" si="62"/>
        <v>388868.96571654873</v>
      </c>
      <c r="AF117" s="42">
        <f t="shared" si="62"/>
        <v>409856.01908425044</v>
      </c>
    </row>
    <row r="118" spans="2:362" x14ac:dyDescent="0.2">
      <c r="B118" s="45" t="s">
        <v>1311</v>
      </c>
      <c r="C118" s="42" t="str">
        <f>IF(C116&lt;0, "", C$77)</f>
        <v/>
      </c>
      <c r="D118" s="42" t="str">
        <f t="shared" ref="D118:AF118" si="63">IF(D116&lt;0, "", D$77)</f>
        <v/>
      </c>
      <c r="E118" s="42">
        <f t="shared" si="63"/>
        <v>3</v>
      </c>
      <c r="F118" s="42">
        <f t="shared" si="63"/>
        <v>4</v>
      </c>
      <c r="G118" s="42">
        <f t="shared" si="63"/>
        <v>5</v>
      </c>
      <c r="H118" s="42">
        <f t="shared" si="63"/>
        <v>6</v>
      </c>
      <c r="I118" s="42">
        <f t="shared" si="63"/>
        <v>7</v>
      </c>
      <c r="J118" s="42">
        <f t="shared" si="63"/>
        <v>8</v>
      </c>
      <c r="K118" s="42">
        <f t="shared" si="63"/>
        <v>9</v>
      </c>
      <c r="L118" s="42">
        <f t="shared" si="63"/>
        <v>10</v>
      </c>
      <c r="M118" s="42">
        <f t="shared" si="63"/>
        <v>11</v>
      </c>
      <c r="N118" s="42">
        <f t="shared" si="63"/>
        <v>12</v>
      </c>
      <c r="O118" s="42">
        <f t="shared" si="63"/>
        <v>13</v>
      </c>
      <c r="P118" s="42">
        <f t="shared" si="63"/>
        <v>14</v>
      </c>
      <c r="Q118" s="42">
        <f t="shared" si="63"/>
        <v>15</v>
      </c>
      <c r="R118" s="42">
        <f t="shared" si="63"/>
        <v>16</v>
      </c>
      <c r="S118" s="42">
        <f t="shared" si="63"/>
        <v>17</v>
      </c>
      <c r="T118" s="42">
        <f t="shared" si="63"/>
        <v>18</v>
      </c>
      <c r="U118" s="42">
        <f t="shared" si="63"/>
        <v>19</v>
      </c>
      <c r="V118" s="42">
        <f t="shared" si="63"/>
        <v>20</v>
      </c>
      <c r="W118" s="42">
        <f t="shared" si="63"/>
        <v>21</v>
      </c>
      <c r="X118" s="42">
        <f t="shared" si="63"/>
        <v>22</v>
      </c>
      <c r="Y118" s="42">
        <f t="shared" si="63"/>
        <v>23</v>
      </c>
      <c r="Z118" s="42">
        <f t="shared" si="63"/>
        <v>24</v>
      </c>
      <c r="AA118" s="42">
        <f t="shared" si="63"/>
        <v>25</v>
      </c>
      <c r="AB118" s="42">
        <f t="shared" si="63"/>
        <v>26</v>
      </c>
      <c r="AC118" s="42">
        <f t="shared" si="63"/>
        <v>27</v>
      </c>
      <c r="AD118" s="42">
        <f t="shared" si="63"/>
        <v>28</v>
      </c>
      <c r="AE118" s="42">
        <f t="shared" si="63"/>
        <v>29</v>
      </c>
      <c r="AF118" s="42">
        <f t="shared" si="63"/>
        <v>30</v>
      </c>
    </row>
    <row r="119" spans="2:362" x14ac:dyDescent="0.2">
      <c r="B119" s="45" t="s">
        <v>1314</v>
      </c>
      <c r="C119" s="42" t="str">
        <f>IF(C117&lt;0, "", C$77)</f>
        <v/>
      </c>
      <c r="D119" s="42">
        <f t="shared" ref="D119:AF119" si="64">IF(D117&lt;0, "", D$77)</f>
        <v>2</v>
      </c>
      <c r="E119" s="42">
        <f t="shared" si="64"/>
        <v>3</v>
      </c>
      <c r="F119" s="42">
        <f t="shared" si="64"/>
        <v>4</v>
      </c>
      <c r="G119" s="42">
        <f t="shared" si="64"/>
        <v>5</v>
      </c>
      <c r="H119" s="42">
        <f t="shared" si="64"/>
        <v>6</v>
      </c>
      <c r="I119" s="42">
        <f t="shared" si="64"/>
        <v>7</v>
      </c>
      <c r="J119" s="42">
        <f t="shared" si="64"/>
        <v>8</v>
      </c>
      <c r="K119" s="42">
        <f t="shared" si="64"/>
        <v>9</v>
      </c>
      <c r="L119" s="42">
        <f t="shared" si="64"/>
        <v>10</v>
      </c>
      <c r="M119" s="42">
        <f t="shared" si="64"/>
        <v>11</v>
      </c>
      <c r="N119" s="42">
        <f t="shared" si="64"/>
        <v>12</v>
      </c>
      <c r="O119" s="42">
        <f t="shared" si="64"/>
        <v>13</v>
      </c>
      <c r="P119" s="42">
        <f t="shared" si="64"/>
        <v>14</v>
      </c>
      <c r="Q119" s="42">
        <f t="shared" si="64"/>
        <v>15</v>
      </c>
      <c r="R119" s="42">
        <f t="shared" si="64"/>
        <v>16</v>
      </c>
      <c r="S119" s="42">
        <f t="shared" si="64"/>
        <v>17</v>
      </c>
      <c r="T119" s="42">
        <f t="shared" si="64"/>
        <v>18</v>
      </c>
      <c r="U119" s="42">
        <f t="shared" si="64"/>
        <v>19</v>
      </c>
      <c r="V119" s="42">
        <f t="shared" si="64"/>
        <v>20</v>
      </c>
      <c r="W119" s="42">
        <f t="shared" si="64"/>
        <v>21</v>
      </c>
      <c r="X119" s="42">
        <f t="shared" si="64"/>
        <v>22</v>
      </c>
      <c r="Y119" s="42">
        <f t="shared" si="64"/>
        <v>23</v>
      </c>
      <c r="Z119" s="42">
        <f t="shared" si="64"/>
        <v>24</v>
      </c>
      <c r="AA119" s="42">
        <f t="shared" si="64"/>
        <v>25</v>
      </c>
      <c r="AB119" s="42">
        <f t="shared" si="64"/>
        <v>26</v>
      </c>
      <c r="AC119" s="42">
        <f t="shared" si="64"/>
        <v>27</v>
      </c>
      <c r="AD119" s="42">
        <f t="shared" si="64"/>
        <v>28</v>
      </c>
      <c r="AE119" s="42">
        <f t="shared" si="64"/>
        <v>29</v>
      </c>
      <c r="AF119" s="42">
        <f t="shared" si="64"/>
        <v>30</v>
      </c>
    </row>
    <row r="120" spans="2:362" x14ac:dyDescent="0.2">
      <c r="B120" s="45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</row>
    <row r="122" spans="2:362" x14ac:dyDescent="0.2">
      <c r="C122" s="40" t="s">
        <v>19</v>
      </c>
      <c r="D122" s="40" t="s">
        <v>19</v>
      </c>
      <c r="E122" s="40" t="s">
        <v>19</v>
      </c>
      <c r="F122" s="40" t="s">
        <v>19</v>
      </c>
      <c r="G122" s="40" t="s">
        <v>19</v>
      </c>
      <c r="H122" s="40" t="s">
        <v>19</v>
      </c>
      <c r="I122" s="40" t="s">
        <v>19</v>
      </c>
      <c r="J122" s="40" t="s">
        <v>19</v>
      </c>
      <c r="K122" s="40" t="s">
        <v>19</v>
      </c>
      <c r="L122" s="40" t="s">
        <v>19</v>
      </c>
      <c r="M122" s="40" t="s">
        <v>19</v>
      </c>
      <c r="N122" s="40" t="s">
        <v>19</v>
      </c>
      <c r="O122" s="40" t="s">
        <v>20</v>
      </c>
      <c r="P122" s="40" t="s">
        <v>20</v>
      </c>
      <c r="Q122" s="40" t="s">
        <v>20</v>
      </c>
      <c r="R122" s="40" t="s">
        <v>20</v>
      </c>
      <c r="S122" s="40" t="s">
        <v>20</v>
      </c>
      <c r="T122" s="40" t="s">
        <v>20</v>
      </c>
      <c r="U122" s="40" t="s">
        <v>20</v>
      </c>
      <c r="V122" s="40" t="s">
        <v>20</v>
      </c>
      <c r="W122" s="40" t="s">
        <v>20</v>
      </c>
      <c r="X122" s="40" t="s">
        <v>20</v>
      </c>
      <c r="Y122" s="40" t="s">
        <v>20</v>
      </c>
      <c r="Z122" s="40" t="s">
        <v>20</v>
      </c>
      <c r="AA122" s="40" t="s">
        <v>21</v>
      </c>
      <c r="AB122" s="40" t="s">
        <v>21</v>
      </c>
      <c r="AC122" s="40" t="s">
        <v>21</v>
      </c>
      <c r="AD122" s="40" t="s">
        <v>21</v>
      </c>
      <c r="AE122" s="40" t="s">
        <v>21</v>
      </c>
      <c r="AF122" s="40" t="s">
        <v>21</v>
      </c>
      <c r="AG122" s="40" t="s">
        <v>21</v>
      </c>
      <c r="AH122" s="40" t="s">
        <v>21</v>
      </c>
      <c r="AI122" s="40" t="s">
        <v>21</v>
      </c>
      <c r="AJ122" s="40" t="s">
        <v>21</v>
      </c>
      <c r="AK122" s="40" t="s">
        <v>21</v>
      </c>
      <c r="AL122" s="40" t="s">
        <v>21</v>
      </c>
      <c r="AM122" s="40" t="s">
        <v>22</v>
      </c>
      <c r="AN122" s="40" t="s">
        <v>22</v>
      </c>
      <c r="AO122" s="40" t="s">
        <v>22</v>
      </c>
      <c r="AP122" s="40" t="s">
        <v>22</v>
      </c>
      <c r="AQ122" s="40" t="s">
        <v>22</v>
      </c>
      <c r="AR122" s="40" t="s">
        <v>22</v>
      </c>
      <c r="AS122" s="40" t="s">
        <v>22</v>
      </c>
      <c r="AT122" s="40" t="s">
        <v>22</v>
      </c>
      <c r="AU122" s="40" t="s">
        <v>22</v>
      </c>
      <c r="AV122" s="40" t="s">
        <v>22</v>
      </c>
      <c r="AW122" s="40" t="s">
        <v>22</v>
      </c>
      <c r="AX122" s="40" t="s">
        <v>22</v>
      </c>
      <c r="AY122" s="40" t="s">
        <v>23</v>
      </c>
      <c r="AZ122" s="40" t="s">
        <v>23</v>
      </c>
      <c r="BA122" s="40" t="s">
        <v>23</v>
      </c>
      <c r="BB122" s="40" t="s">
        <v>23</v>
      </c>
      <c r="BC122" s="40" t="s">
        <v>23</v>
      </c>
      <c r="BD122" s="40" t="s">
        <v>23</v>
      </c>
      <c r="BE122" s="40" t="s">
        <v>23</v>
      </c>
      <c r="BF122" s="40" t="s">
        <v>23</v>
      </c>
      <c r="BG122" s="40" t="s">
        <v>23</v>
      </c>
      <c r="BH122" s="40" t="s">
        <v>23</v>
      </c>
      <c r="BI122" s="40" t="s">
        <v>23</v>
      </c>
      <c r="BJ122" s="40" t="s">
        <v>23</v>
      </c>
      <c r="BK122" s="40" t="s">
        <v>24</v>
      </c>
      <c r="BL122" s="40" t="s">
        <v>24</v>
      </c>
      <c r="BM122" s="40" t="s">
        <v>24</v>
      </c>
      <c r="BN122" s="40" t="s">
        <v>24</v>
      </c>
      <c r="BO122" s="40" t="s">
        <v>24</v>
      </c>
      <c r="BP122" s="40" t="s">
        <v>24</v>
      </c>
      <c r="BQ122" s="40" t="s">
        <v>24</v>
      </c>
      <c r="BR122" s="40" t="s">
        <v>24</v>
      </c>
      <c r="BS122" s="40" t="s">
        <v>24</v>
      </c>
      <c r="BT122" s="40" t="s">
        <v>24</v>
      </c>
      <c r="BU122" s="40" t="s">
        <v>24</v>
      </c>
      <c r="BV122" s="40" t="s">
        <v>24</v>
      </c>
      <c r="BW122" s="40" t="s">
        <v>25</v>
      </c>
      <c r="BX122" s="40" t="s">
        <v>25</v>
      </c>
      <c r="BY122" s="40" t="s">
        <v>25</v>
      </c>
      <c r="BZ122" s="40" t="s">
        <v>25</v>
      </c>
      <c r="CA122" s="40" t="s">
        <v>25</v>
      </c>
      <c r="CB122" s="40" t="s">
        <v>25</v>
      </c>
      <c r="CC122" s="40" t="s">
        <v>25</v>
      </c>
      <c r="CD122" s="40" t="s">
        <v>25</v>
      </c>
      <c r="CE122" s="40" t="s">
        <v>25</v>
      </c>
      <c r="CF122" s="40" t="s">
        <v>25</v>
      </c>
      <c r="CG122" s="40" t="s">
        <v>25</v>
      </c>
      <c r="CH122" s="40" t="s">
        <v>25</v>
      </c>
      <c r="CI122" s="52" t="s">
        <v>26</v>
      </c>
      <c r="CJ122" s="52" t="s">
        <v>26</v>
      </c>
      <c r="CK122" s="52" t="s">
        <v>26</v>
      </c>
      <c r="CL122" s="52" t="s">
        <v>26</v>
      </c>
      <c r="CM122" s="52" t="s">
        <v>26</v>
      </c>
      <c r="CN122" s="52" t="s">
        <v>26</v>
      </c>
      <c r="CO122" s="52" t="s">
        <v>26</v>
      </c>
      <c r="CP122" s="52" t="s">
        <v>26</v>
      </c>
      <c r="CQ122" s="52" t="s">
        <v>26</v>
      </c>
      <c r="CR122" s="52" t="s">
        <v>26</v>
      </c>
      <c r="CS122" s="52" t="s">
        <v>26</v>
      </c>
      <c r="CT122" s="52" t="s">
        <v>26</v>
      </c>
      <c r="CU122" s="52" t="s">
        <v>27</v>
      </c>
      <c r="CV122" s="52" t="s">
        <v>27</v>
      </c>
      <c r="CW122" s="52" t="s">
        <v>27</v>
      </c>
      <c r="CX122" s="52" t="s">
        <v>27</v>
      </c>
      <c r="CY122" s="52" t="s">
        <v>27</v>
      </c>
      <c r="CZ122" s="52" t="s">
        <v>27</v>
      </c>
      <c r="DA122" s="52" t="s">
        <v>27</v>
      </c>
      <c r="DB122" s="52" t="s">
        <v>27</v>
      </c>
      <c r="DC122" s="52" t="s">
        <v>27</v>
      </c>
      <c r="DD122" s="52" t="s">
        <v>27</v>
      </c>
      <c r="DE122" s="52" t="s">
        <v>27</v>
      </c>
      <c r="DF122" s="52" t="s">
        <v>27</v>
      </c>
      <c r="DG122" s="52" t="s">
        <v>28</v>
      </c>
      <c r="DH122" s="52" t="s">
        <v>28</v>
      </c>
      <c r="DI122" s="52" t="s">
        <v>28</v>
      </c>
      <c r="DJ122" s="52" t="s">
        <v>28</v>
      </c>
      <c r="DK122" s="52" t="s">
        <v>28</v>
      </c>
      <c r="DL122" s="52" t="s">
        <v>28</v>
      </c>
      <c r="DM122" s="52" t="s">
        <v>28</v>
      </c>
      <c r="DN122" s="52" t="s">
        <v>28</v>
      </c>
      <c r="DO122" s="52" t="s">
        <v>28</v>
      </c>
      <c r="DP122" s="52" t="s">
        <v>28</v>
      </c>
      <c r="DQ122" s="52" t="s">
        <v>28</v>
      </c>
      <c r="DR122" s="52" t="s">
        <v>28</v>
      </c>
      <c r="DS122" s="52" t="s">
        <v>29</v>
      </c>
      <c r="DT122" s="52" t="s">
        <v>29</v>
      </c>
      <c r="DU122" s="52" t="s">
        <v>29</v>
      </c>
      <c r="DV122" s="52" t="s">
        <v>29</v>
      </c>
      <c r="DW122" s="52" t="s">
        <v>29</v>
      </c>
      <c r="DX122" s="52" t="s">
        <v>29</v>
      </c>
      <c r="DY122" s="52" t="s">
        <v>29</v>
      </c>
      <c r="DZ122" s="52" t="s">
        <v>29</v>
      </c>
      <c r="EA122" s="52" t="s">
        <v>29</v>
      </c>
      <c r="EB122" s="52" t="s">
        <v>29</v>
      </c>
      <c r="EC122" s="52" t="s">
        <v>29</v>
      </c>
      <c r="ED122" s="52" t="s">
        <v>29</v>
      </c>
      <c r="EE122" s="52" t="s">
        <v>30</v>
      </c>
      <c r="EF122" s="52" t="s">
        <v>30</v>
      </c>
      <c r="EG122" s="52" t="s">
        <v>30</v>
      </c>
      <c r="EH122" s="52" t="s">
        <v>30</v>
      </c>
      <c r="EI122" s="52" t="s">
        <v>30</v>
      </c>
      <c r="EJ122" s="52" t="s">
        <v>30</v>
      </c>
      <c r="EK122" s="52" t="s">
        <v>30</v>
      </c>
      <c r="EL122" s="52" t="s">
        <v>30</v>
      </c>
      <c r="EM122" s="52" t="s">
        <v>30</v>
      </c>
      <c r="EN122" s="52" t="s">
        <v>30</v>
      </c>
      <c r="EO122" s="52" t="s">
        <v>30</v>
      </c>
      <c r="EP122" s="52" t="s">
        <v>30</v>
      </c>
      <c r="EQ122" s="52" t="s">
        <v>31</v>
      </c>
      <c r="ER122" s="52" t="s">
        <v>31</v>
      </c>
      <c r="ES122" s="52" t="s">
        <v>31</v>
      </c>
      <c r="ET122" s="52" t="s">
        <v>31</v>
      </c>
      <c r="EU122" s="52" t="s">
        <v>31</v>
      </c>
      <c r="EV122" s="52" t="s">
        <v>31</v>
      </c>
      <c r="EW122" s="52" t="s">
        <v>31</v>
      </c>
      <c r="EX122" s="52" t="s">
        <v>31</v>
      </c>
      <c r="EY122" s="52" t="s">
        <v>31</v>
      </c>
      <c r="EZ122" s="52" t="s">
        <v>31</v>
      </c>
      <c r="FA122" s="52" t="s">
        <v>31</v>
      </c>
      <c r="FB122" s="52" t="s">
        <v>31</v>
      </c>
      <c r="FC122" s="52" t="s">
        <v>32</v>
      </c>
      <c r="FD122" s="52" t="s">
        <v>32</v>
      </c>
      <c r="FE122" s="52" t="s">
        <v>32</v>
      </c>
      <c r="FF122" s="52" t="s">
        <v>32</v>
      </c>
      <c r="FG122" s="52" t="s">
        <v>32</v>
      </c>
      <c r="FH122" s="52" t="s">
        <v>32</v>
      </c>
      <c r="FI122" s="52" t="s">
        <v>32</v>
      </c>
      <c r="FJ122" s="52" t="s">
        <v>32</v>
      </c>
      <c r="FK122" s="52" t="s">
        <v>32</v>
      </c>
      <c r="FL122" s="52" t="s">
        <v>32</v>
      </c>
      <c r="FM122" s="52" t="s">
        <v>32</v>
      </c>
      <c r="FN122" s="52" t="s">
        <v>32</v>
      </c>
      <c r="FO122" s="52" t="s">
        <v>33</v>
      </c>
      <c r="FP122" s="52" t="s">
        <v>33</v>
      </c>
      <c r="FQ122" s="52" t="s">
        <v>33</v>
      </c>
      <c r="FR122" s="52" t="s">
        <v>33</v>
      </c>
      <c r="FS122" s="52" t="s">
        <v>33</v>
      </c>
      <c r="FT122" s="52" t="s">
        <v>33</v>
      </c>
      <c r="FU122" s="52" t="s">
        <v>33</v>
      </c>
      <c r="FV122" s="52" t="s">
        <v>33</v>
      </c>
      <c r="FW122" s="52" t="s">
        <v>33</v>
      </c>
      <c r="FX122" s="52" t="s">
        <v>33</v>
      </c>
      <c r="FY122" s="52" t="s">
        <v>33</v>
      </c>
      <c r="FZ122" s="52" t="s">
        <v>33</v>
      </c>
      <c r="GA122" s="52" t="s">
        <v>34</v>
      </c>
      <c r="GB122" s="52" t="s">
        <v>34</v>
      </c>
      <c r="GC122" s="52" t="s">
        <v>34</v>
      </c>
      <c r="GD122" s="52" t="s">
        <v>34</v>
      </c>
      <c r="GE122" s="52" t="s">
        <v>34</v>
      </c>
      <c r="GF122" s="52" t="s">
        <v>34</v>
      </c>
      <c r="GG122" s="52" t="s">
        <v>34</v>
      </c>
      <c r="GH122" s="52" t="s">
        <v>34</v>
      </c>
      <c r="GI122" s="52" t="s">
        <v>34</v>
      </c>
      <c r="GJ122" s="52" t="s">
        <v>34</v>
      </c>
      <c r="GK122" s="52" t="s">
        <v>34</v>
      </c>
      <c r="GL122" s="52" t="s">
        <v>34</v>
      </c>
      <c r="GM122" s="52" t="s">
        <v>35</v>
      </c>
      <c r="GN122" s="52" t="s">
        <v>35</v>
      </c>
      <c r="GO122" s="52" t="s">
        <v>35</v>
      </c>
      <c r="GP122" s="52" t="s">
        <v>35</v>
      </c>
      <c r="GQ122" s="52" t="s">
        <v>35</v>
      </c>
      <c r="GR122" s="52" t="s">
        <v>35</v>
      </c>
      <c r="GS122" s="52" t="s">
        <v>35</v>
      </c>
      <c r="GT122" s="52" t="s">
        <v>35</v>
      </c>
      <c r="GU122" s="52" t="s">
        <v>35</v>
      </c>
      <c r="GV122" s="52" t="s">
        <v>35</v>
      </c>
      <c r="GW122" s="52" t="s">
        <v>35</v>
      </c>
      <c r="GX122" s="52" t="s">
        <v>35</v>
      </c>
      <c r="GY122" s="52" t="s">
        <v>36</v>
      </c>
      <c r="GZ122" s="52" t="s">
        <v>36</v>
      </c>
      <c r="HA122" s="52" t="s">
        <v>36</v>
      </c>
      <c r="HB122" s="52" t="s">
        <v>36</v>
      </c>
      <c r="HC122" s="52" t="s">
        <v>36</v>
      </c>
      <c r="HD122" s="52" t="s">
        <v>36</v>
      </c>
      <c r="HE122" s="52" t="s">
        <v>36</v>
      </c>
      <c r="HF122" s="52" t="s">
        <v>36</v>
      </c>
      <c r="HG122" s="52" t="s">
        <v>36</v>
      </c>
      <c r="HH122" s="52" t="s">
        <v>36</v>
      </c>
      <c r="HI122" s="52" t="s">
        <v>36</v>
      </c>
      <c r="HJ122" s="52" t="s">
        <v>36</v>
      </c>
      <c r="HK122" s="52" t="s">
        <v>37</v>
      </c>
      <c r="HL122" s="52" t="s">
        <v>37</v>
      </c>
      <c r="HM122" s="52" t="s">
        <v>37</v>
      </c>
      <c r="HN122" s="52" t="s">
        <v>37</v>
      </c>
      <c r="HO122" s="52" t="s">
        <v>37</v>
      </c>
      <c r="HP122" s="52" t="s">
        <v>37</v>
      </c>
      <c r="HQ122" s="52" t="s">
        <v>37</v>
      </c>
      <c r="HR122" s="52" t="s">
        <v>37</v>
      </c>
      <c r="HS122" s="52" t="s">
        <v>37</v>
      </c>
      <c r="HT122" s="52" t="s">
        <v>37</v>
      </c>
      <c r="HU122" s="52" t="s">
        <v>37</v>
      </c>
      <c r="HV122" s="52" t="s">
        <v>37</v>
      </c>
      <c r="HW122" s="52" t="s">
        <v>38</v>
      </c>
      <c r="HX122" s="52" t="s">
        <v>38</v>
      </c>
      <c r="HY122" s="52" t="s">
        <v>38</v>
      </c>
      <c r="HZ122" s="52" t="s">
        <v>38</v>
      </c>
      <c r="IA122" s="52" t="s">
        <v>38</v>
      </c>
      <c r="IB122" s="52" t="s">
        <v>38</v>
      </c>
      <c r="IC122" s="52" t="s">
        <v>38</v>
      </c>
      <c r="ID122" s="52" t="s">
        <v>38</v>
      </c>
      <c r="IE122" s="52" t="s">
        <v>38</v>
      </c>
      <c r="IF122" s="52" t="s">
        <v>38</v>
      </c>
      <c r="IG122" s="52" t="s">
        <v>38</v>
      </c>
      <c r="IH122" s="52" t="s">
        <v>38</v>
      </c>
      <c r="II122" s="52" t="s">
        <v>39</v>
      </c>
      <c r="IJ122" s="52" t="s">
        <v>39</v>
      </c>
      <c r="IK122" s="52" t="s">
        <v>39</v>
      </c>
      <c r="IL122" s="52" t="s">
        <v>39</v>
      </c>
      <c r="IM122" s="52" t="s">
        <v>39</v>
      </c>
      <c r="IN122" s="52" t="s">
        <v>39</v>
      </c>
      <c r="IO122" s="52" t="s">
        <v>39</v>
      </c>
      <c r="IP122" s="52" t="s">
        <v>39</v>
      </c>
      <c r="IQ122" s="52" t="s">
        <v>39</v>
      </c>
      <c r="IR122" s="52" t="s">
        <v>39</v>
      </c>
      <c r="IS122" s="52" t="s">
        <v>39</v>
      </c>
      <c r="IT122" s="52" t="s">
        <v>39</v>
      </c>
      <c r="IU122" s="52" t="s">
        <v>40</v>
      </c>
      <c r="IV122" s="52" t="s">
        <v>40</v>
      </c>
      <c r="IW122" s="52" t="s">
        <v>40</v>
      </c>
      <c r="IX122" s="52" t="s">
        <v>40</v>
      </c>
      <c r="IY122" s="52" t="s">
        <v>40</v>
      </c>
      <c r="IZ122" s="52" t="s">
        <v>40</v>
      </c>
      <c r="JA122" s="52" t="s">
        <v>40</v>
      </c>
      <c r="JB122" s="52" t="s">
        <v>40</v>
      </c>
      <c r="JC122" s="52" t="s">
        <v>40</v>
      </c>
      <c r="JD122" s="52" t="s">
        <v>40</v>
      </c>
      <c r="JE122" s="52" t="s">
        <v>40</v>
      </c>
      <c r="JF122" s="52" t="s">
        <v>40</v>
      </c>
      <c r="JG122" s="52" t="s">
        <v>41</v>
      </c>
      <c r="JH122" s="52" t="s">
        <v>41</v>
      </c>
      <c r="JI122" s="52" t="s">
        <v>41</v>
      </c>
      <c r="JJ122" s="52" t="s">
        <v>41</v>
      </c>
      <c r="JK122" s="52" t="s">
        <v>41</v>
      </c>
      <c r="JL122" s="52" t="s">
        <v>41</v>
      </c>
      <c r="JM122" s="52" t="s">
        <v>41</v>
      </c>
      <c r="JN122" s="52" t="s">
        <v>41</v>
      </c>
      <c r="JO122" s="52" t="s">
        <v>41</v>
      </c>
      <c r="JP122" s="52" t="s">
        <v>41</v>
      </c>
      <c r="JQ122" s="52" t="s">
        <v>41</v>
      </c>
      <c r="JR122" s="52" t="s">
        <v>41</v>
      </c>
      <c r="JS122" s="52" t="s">
        <v>42</v>
      </c>
      <c r="JT122" s="52" t="s">
        <v>42</v>
      </c>
      <c r="JU122" s="52" t="s">
        <v>42</v>
      </c>
      <c r="JV122" s="52" t="s">
        <v>42</v>
      </c>
      <c r="JW122" s="52" t="s">
        <v>42</v>
      </c>
      <c r="JX122" s="52" t="s">
        <v>42</v>
      </c>
      <c r="JY122" s="52" t="s">
        <v>42</v>
      </c>
      <c r="JZ122" s="52" t="s">
        <v>42</v>
      </c>
      <c r="KA122" s="52" t="s">
        <v>42</v>
      </c>
      <c r="KB122" s="52" t="s">
        <v>42</v>
      </c>
      <c r="KC122" s="52" t="s">
        <v>42</v>
      </c>
      <c r="KD122" s="52" t="s">
        <v>42</v>
      </c>
      <c r="KE122" s="52" t="s">
        <v>43</v>
      </c>
      <c r="KF122" s="52" t="s">
        <v>43</v>
      </c>
      <c r="KG122" s="52" t="s">
        <v>43</v>
      </c>
      <c r="KH122" s="52" t="s">
        <v>43</v>
      </c>
      <c r="KI122" s="52" t="s">
        <v>43</v>
      </c>
      <c r="KJ122" s="52" t="s">
        <v>43</v>
      </c>
      <c r="KK122" s="52" t="s">
        <v>43</v>
      </c>
      <c r="KL122" s="52" t="s">
        <v>43</v>
      </c>
      <c r="KM122" s="52" t="s">
        <v>43</v>
      </c>
      <c r="KN122" s="52" t="s">
        <v>43</v>
      </c>
      <c r="KO122" s="52" t="s">
        <v>43</v>
      </c>
      <c r="KP122" s="52" t="s">
        <v>43</v>
      </c>
      <c r="KQ122" s="52" t="s">
        <v>44</v>
      </c>
      <c r="KR122" s="52" t="s">
        <v>44</v>
      </c>
      <c r="KS122" s="52" t="s">
        <v>44</v>
      </c>
      <c r="KT122" s="52" t="s">
        <v>44</v>
      </c>
      <c r="KU122" s="52" t="s">
        <v>44</v>
      </c>
      <c r="KV122" s="52" t="s">
        <v>44</v>
      </c>
      <c r="KW122" s="52" t="s">
        <v>44</v>
      </c>
      <c r="KX122" s="52" t="s">
        <v>44</v>
      </c>
      <c r="KY122" s="52" t="s">
        <v>44</v>
      </c>
      <c r="KZ122" s="52" t="s">
        <v>44</v>
      </c>
      <c r="LA122" s="52" t="s">
        <v>44</v>
      </c>
      <c r="LB122" s="52" t="s">
        <v>44</v>
      </c>
      <c r="LC122" s="52" t="s">
        <v>45</v>
      </c>
      <c r="LD122" s="52" t="s">
        <v>45</v>
      </c>
      <c r="LE122" s="52" t="s">
        <v>45</v>
      </c>
      <c r="LF122" s="52" t="s">
        <v>45</v>
      </c>
      <c r="LG122" s="52" t="s">
        <v>45</v>
      </c>
      <c r="LH122" s="52" t="s">
        <v>45</v>
      </c>
      <c r="LI122" s="52" t="s">
        <v>45</v>
      </c>
      <c r="LJ122" s="52" t="s">
        <v>45</v>
      </c>
      <c r="LK122" s="52" t="s">
        <v>45</v>
      </c>
      <c r="LL122" s="52" t="s">
        <v>45</v>
      </c>
      <c r="LM122" s="52" t="s">
        <v>45</v>
      </c>
      <c r="LN122" s="52" t="s">
        <v>45</v>
      </c>
      <c r="LO122" s="52" t="s">
        <v>46</v>
      </c>
      <c r="LP122" s="52" t="s">
        <v>46</v>
      </c>
      <c r="LQ122" s="52" t="s">
        <v>46</v>
      </c>
      <c r="LR122" s="52" t="s">
        <v>46</v>
      </c>
      <c r="LS122" s="52" t="s">
        <v>46</v>
      </c>
      <c r="LT122" s="52" t="s">
        <v>46</v>
      </c>
      <c r="LU122" s="52" t="s">
        <v>46</v>
      </c>
      <c r="LV122" s="52" t="s">
        <v>46</v>
      </c>
      <c r="LW122" s="52" t="s">
        <v>46</v>
      </c>
      <c r="LX122" s="52" t="s">
        <v>46</v>
      </c>
      <c r="LY122" s="52" t="s">
        <v>46</v>
      </c>
      <c r="LZ122" s="52" t="s">
        <v>46</v>
      </c>
      <c r="MA122" s="52" t="s">
        <v>47</v>
      </c>
      <c r="MB122" s="52" t="s">
        <v>47</v>
      </c>
      <c r="MC122" s="52" t="s">
        <v>47</v>
      </c>
      <c r="MD122" s="52" t="s">
        <v>47</v>
      </c>
      <c r="ME122" s="52" t="s">
        <v>47</v>
      </c>
      <c r="MF122" s="52" t="s">
        <v>47</v>
      </c>
      <c r="MG122" s="52" t="s">
        <v>47</v>
      </c>
      <c r="MH122" s="52" t="s">
        <v>47</v>
      </c>
      <c r="MI122" s="52" t="s">
        <v>47</v>
      </c>
      <c r="MJ122" s="52" t="s">
        <v>47</v>
      </c>
      <c r="MK122" s="52" t="s">
        <v>47</v>
      </c>
      <c r="ML122" s="52" t="s">
        <v>47</v>
      </c>
      <c r="MM122" s="52" t="s">
        <v>48</v>
      </c>
      <c r="MN122" s="52" t="s">
        <v>48</v>
      </c>
      <c r="MO122" s="52" t="s">
        <v>48</v>
      </c>
      <c r="MP122" s="52" t="s">
        <v>48</v>
      </c>
      <c r="MQ122" s="52" t="s">
        <v>48</v>
      </c>
      <c r="MR122" s="52" t="s">
        <v>48</v>
      </c>
      <c r="MS122" s="52" t="s">
        <v>48</v>
      </c>
      <c r="MT122" s="52" t="s">
        <v>48</v>
      </c>
      <c r="MU122" s="52" t="s">
        <v>48</v>
      </c>
      <c r="MV122" s="52" t="s">
        <v>48</v>
      </c>
      <c r="MW122" s="52" t="s">
        <v>48</v>
      </c>
      <c r="MX122" s="52" t="s">
        <v>48</v>
      </c>
    </row>
    <row r="123" spans="2:362" x14ac:dyDescent="0.2">
      <c r="C123" s="2">
        <v>1</v>
      </c>
      <c r="D123" s="2">
        <f>C123+1</f>
        <v>2</v>
      </c>
      <c r="E123" s="2">
        <f t="shared" ref="E123:BP123" si="65">D123+1</f>
        <v>3</v>
      </c>
      <c r="F123" s="2">
        <f t="shared" si="65"/>
        <v>4</v>
      </c>
      <c r="G123" s="2">
        <f t="shared" si="65"/>
        <v>5</v>
      </c>
      <c r="H123" s="2">
        <f t="shared" si="65"/>
        <v>6</v>
      </c>
      <c r="I123" s="2">
        <f t="shared" si="65"/>
        <v>7</v>
      </c>
      <c r="J123" s="2">
        <f t="shared" si="65"/>
        <v>8</v>
      </c>
      <c r="K123" s="2">
        <f t="shared" si="65"/>
        <v>9</v>
      </c>
      <c r="L123" s="2">
        <f t="shared" si="65"/>
        <v>10</v>
      </c>
      <c r="M123" s="2">
        <f t="shared" si="65"/>
        <v>11</v>
      </c>
      <c r="N123" s="2">
        <f t="shared" si="65"/>
        <v>12</v>
      </c>
      <c r="O123" s="2">
        <f t="shared" si="65"/>
        <v>13</v>
      </c>
      <c r="P123" s="2">
        <f t="shared" si="65"/>
        <v>14</v>
      </c>
      <c r="Q123" s="2">
        <f t="shared" si="65"/>
        <v>15</v>
      </c>
      <c r="R123" s="2">
        <f t="shared" si="65"/>
        <v>16</v>
      </c>
      <c r="S123" s="2">
        <f t="shared" si="65"/>
        <v>17</v>
      </c>
      <c r="T123" s="2">
        <f t="shared" si="65"/>
        <v>18</v>
      </c>
      <c r="U123" s="2">
        <f t="shared" si="65"/>
        <v>19</v>
      </c>
      <c r="V123" s="2">
        <f t="shared" si="65"/>
        <v>20</v>
      </c>
      <c r="W123" s="2">
        <f t="shared" si="65"/>
        <v>21</v>
      </c>
      <c r="X123" s="2">
        <f t="shared" si="65"/>
        <v>22</v>
      </c>
      <c r="Y123" s="2">
        <f t="shared" si="65"/>
        <v>23</v>
      </c>
      <c r="Z123" s="2">
        <f t="shared" si="65"/>
        <v>24</v>
      </c>
      <c r="AA123" s="2">
        <f t="shared" si="65"/>
        <v>25</v>
      </c>
      <c r="AB123" s="2">
        <f t="shared" si="65"/>
        <v>26</v>
      </c>
      <c r="AC123" s="2">
        <f t="shared" si="65"/>
        <v>27</v>
      </c>
      <c r="AD123" s="2">
        <f t="shared" si="65"/>
        <v>28</v>
      </c>
      <c r="AE123" s="2">
        <f t="shared" si="65"/>
        <v>29</v>
      </c>
      <c r="AF123" s="2">
        <f t="shared" si="65"/>
        <v>30</v>
      </c>
      <c r="AG123" s="2">
        <f t="shared" si="65"/>
        <v>31</v>
      </c>
      <c r="AH123" s="2">
        <f t="shared" si="65"/>
        <v>32</v>
      </c>
      <c r="AI123" s="2">
        <f t="shared" si="65"/>
        <v>33</v>
      </c>
      <c r="AJ123" s="2">
        <f t="shared" si="65"/>
        <v>34</v>
      </c>
      <c r="AK123" s="2">
        <f t="shared" si="65"/>
        <v>35</v>
      </c>
      <c r="AL123" s="2">
        <f t="shared" si="65"/>
        <v>36</v>
      </c>
      <c r="AM123" s="2">
        <f t="shared" si="65"/>
        <v>37</v>
      </c>
      <c r="AN123" s="2">
        <f t="shared" si="65"/>
        <v>38</v>
      </c>
      <c r="AO123" s="2">
        <f t="shared" si="65"/>
        <v>39</v>
      </c>
      <c r="AP123" s="2">
        <f t="shared" si="65"/>
        <v>40</v>
      </c>
      <c r="AQ123" s="2">
        <f t="shared" si="65"/>
        <v>41</v>
      </c>
      <c r="AR123" s="2">
        <f t="shared" si="65"/>
        <v>42</v>
      </c>
      <c r="AS123" s="2">
        <f t="shared" si="65"/>
        <v>43</v>
      </c>
      <c r="AT123" s="2">
        <f t="shared" si="65"/>
        <v>44</v>
      </c>
      <c r="AU123" s="2">
        <f t="shared" si="65"/>
        <v>45</v>
      </c>
      <c r="AV123" s="2">
        <f t="shared" si="65"/>
        <v>46</v>
      </c>
      <c r="AW123" s="2">
        <f t="shared" si="65"/>
        <v>47</v>
      </c>
      <c r="AX123" s="2">
        <f t="shared" si="65"/>
        <v>48</v>
      </c>
      <c r="AY123" s="2">
        <f t="shared" si="65"/>
        <v>49</v>
      </c>
      <c r="AZ123" s="2">
        <f t="shared" si="65"/>
        <v>50</v>
      </c>
      <c r="BA123" s="2">
        <f t="shared" si="65"/>
        <v>51</v>
      </c>
      <c r="BB123" s="2">
        <f t="shared" si="65"/>
        <v>52</v>
      </c>
      <c r="BC123" s="2">
        <f t="shared" si="65"/>
        <v>53</v>
      </c>
      <c r="BD123" s="2">
        <f t="shared" si="65"/>
        <v>54</v>
      </c>
      <c r="BE123" s="2">
        <f t="shared" si="65"/>
        <v>55</v>
      </c>
      <c r="BF123" s="2">
        <f t="shared" si="65"/>
        <v>56</v>
      </c>
      <c r="BG123" s="2">
        <f t="shared" si="65"/>
        <v>57</v>
      </c>
      <c r="BH123" s="2">
        <f t="shared" si="65"/>
        <v>58</v>
      </c>
      <c r="BI123" s="2">
        <f t="shared" si="65"/>
        <v>59</v>
      </c>
      <c r="BJ123" s="2">
        <f t="shared" si="65"/>
        <v>60</v>
      </c>
      <c r="BK123" s="2">
        <f t="shared" si="65"/>
        <v>61</v>
      </c>
      <c r="BL123" s="2">
        <f t="shared" si="65"/>
        <v>62</v>
      </c>
      <c r="BM123" s="2">
        <f t="shared" si="65"/>
        <v>63</v>
      </c>
      <c r="BN123" s="2">
        <f t="shared" si="65"/>
        <v>64</v>
      </c>
      <c r="BO123" s="2">
        <f t="shared" si="65"/>
        <v>65</v>
      </c>
      <c r="BP123" s="2">
        <f t="shared" si="65"/>
        <v>66</v>
      </c>
      <c r="BQ123" s="2">
        <f t="shared" ref="BQ123:EB123" si="66">BP123+1</f>
        <v>67</v>
      </c>
      <c r="BR123" s="2">
        <f t="shared" si="66"/>
        <v>68</v>
      </c>
      <c r="BS123" s="2">
        <f t="shared" si="66"/>
        <v>69</v>
      </c>
      <c r="BT123" s="2">
        <f t="shared" si="66"/>
        <v>70</v>
      </c>
      <c r="BU123" s="2">
        <f t="shared" si="66"/>
        <v>71</v>
      </c>
      <c r="BV123" s="2">
        <f t="shared" si="66"/>
        <v>72</v>
      </c>
      <c r="BW123" s="2">
        <f t="shared" si="66"/>
        <v>73</v>
      </c>
      <c r="BX123" s="2">
        <f t="shared" si="66"/>
        <v>74</v>
      </c>
      <c r="BY123" s="2">
        <f t="shared" si="66"/>
        <v>75</v>
      </c>
      <c r="BZ123" s="2">
        <f t="shared" si="66"/>
        <v>76</v>
      </c>
      <c r="CA123" s="2">
        <f t="shared" si="66"/>
        <v>77</v>
      </c>
      <c r="CB123" s="2">
        <f t="shared" si="66"/>
        <v>78</v>
      </c>
      <c r="CC123" s="2">
        <f t="shared" si="66"/>
        <v>79</v>
      </c>
      <c r="CD123" s="2">
        <f t="shared" si="66"/>
        <v>80</v>
      </c>
      <c r="CE123" s="2">
        <f t="shared" si="66"/>
        <v>81</v>
      </c>
      <c r="CF123" s="2">
        <f t="shared" si="66"/>
        <v>82</v>
      </c>
      <c r="CG123" s="2">
        <f t="shared" si="66"/>
        <v>83</v>
      </c>
      <c r="CH123" s="2">
        <f t="shared" si="66"/>
        <v>84</v>
      </c>
      <c r="CI123" s="2">
        <f t="shared" si="66"/>
        <v>85</v>
      </c>
      <c r="CJ123" s="2">
        <f t="shared" si="66"/>
        <v>86</v>
      </c>
      <c r="CK123" s="2">
        <f t="shared" si="66"/>
        <v>87</v>
      </c>
      <c r="CL123" s="2">
        <f t="shared" si="66"/>
        <v>88</v>
      </c>
      <c r="CM123" s="2">
        <f t="shared" si="66"/>
        <v>89</v>
      </c>
      <c r="CN123" s="2">
        <f t="shared" si="66"/>
        <v>90</v>
      </c>
      <c r="CO123" s="2">
        <f t="shared" si="66"/>
        <v>91</v>
      </c>
      <c r="CP123" s="2">
        <f t="shared" si="66"/>
        <v>92</v>
      </c>
      <c r="CQ123" s="2">
        <f t="shared" si="66"/>
        <v>93</v>
      </c>
      <c r="CR123" s="2">
        <f t="shared" si="66"/>
        <v>94</v>
      </c>
      <c r="CS123" s="2">
        <f t="shared" si="66"/>
        <v>95</v>
      </c>
      <c r="CT123" s="2">
        <f t="shared" si="66"/>
        <v>96</v>
      </c>
      <c r="CU123" s="2">
        <f t="shared" si="66"/>
        <v>97</v>
      </c>
      <c r="CV123" s="2">
        <f t="shared" si="66"/>
        <v>98</v>
      </c>
      <c r="CW123" s="2">
        <f t="shared" si="66"/>
        <v>99</v>
      </c>
      <c r="CX123" s="2">
        <f t="shared" si="66"/>
        <v>100</v>
      </c>
      <c r="CY123" s="2">
        <f t="shared" si="66"/>
        <v>101</v>
      </c>
      <c r="CZ123" s="2">
        <f t="shared" si="66"/>
        <v>102</v>
      </c>
      <c r="DA123" s="2">
        <f t="shared" si="66"/>
        <v>103</v>
      </c>
      <c r="DB123" s="2">
        <f t="shared" si="66"/>
        <v>104</v>
      </c>
      <c r="DC123" s="2">
        <f t="shared" si="66"/>
        <v>105</v>
      </c>
      <c r="DD123" s="2">
        <f t="shared" si="66"/>
        <v>106</v>
      </c>
      <c r="DE123" s="2">
        <f t="shared" si="66"/>
        <v>107</v>
      </c>
      <c r="DF123" s="2">
        <f t="shared" si="66"/>
        <v>108</v>
      </c>
      <c r="DG123" s="2">
        <f t="shared" si="66"/>
        <v>109</v>
      </c>
      <c r="DH123" s="2">
        <f t="shared" si="66"/>
        <v>110</v>
      </c>
      <c r="DI123" s="2">
        <f t="shared" si="66"/>
        <v>111</v>
      </c>
      <c r="DJ123" s="2">
        <f t="shared" si="66"/>
        <v>112</v>
      </c>
      <c r="DK123" s="2">
        <f t="shared" si="66"/>
        <v>113</v>
      </c>
      <c r="DL123" s="2">
        <f t="shared" si="66"/>
        <v>114</v>
      </c>
      <c r="DM123" s="2">
        <f t="shared" si="66"/>
        <v>115</v>
      </c>
      <c r="DN123" s="2">
        <f t="shared" si="66"/>
        <v>116</v>
      </c>
      <c r="DO123" s="2">
        <f t="shared" si="66"/>
        <v>117</v>
      </c>
      <c r="DP123" s="2">
        <f t="shared" si="66"/>
        <v>118</v>
      </c>
      <c r="DQ123" s="2">
        <f t="shared" si="66"/>
        <v>119</v>
      </c>
      <c r="DR123" s="2">
        <f t="shared" si="66"/>
        <v>120</v>
      </c>
      <c r="DS123" s="2">
        <f t="shared" si="66"/>
        <v>121</v>
      </c>
      <c r="DT123" s="2">
        <f t="shared" si="66"/>
        <v>122</v>
      </c>
      <c r="DU123" s="2">
        <f t="shared" si="66"/>
        <v>123</v>
      </c>
      <c r="DV123" s="2">
        <f t="shared" si="66"/>
        <v>124</v>
      </c>
      <c r="DW123" s="2">
        <f t="shared" si="66"/>
        <v>125</v>
      </c>
      <c r="DX123" s="2">
        <f t="shared" si="66"/>
        <v>126</v>
      </c>
      <c r="DY123" s="2">
        <f t="shared" si="66"/>
        <v>127</v>
      </c>
      <c r="DZ123" s="2">
        <f t="shared" si="66"/>
        <v>128</v>
      </c>
      <c r="EA123" s="2">
        <f t="shared" si="66"/>
        <v>129</v>
      </c>
      <c r="EB123" s="2">
        <f t="shared" si="66"/>
        <v>130</v>
      </c>
      <c r="EC123" s="2">
        <f t="shared" ref="EC123:GN123" si="67">EB123+1</f>
        <v>131</v>
      </c>
      <c r="ED123" s="2">
        <f t="shared" si="67"/>
        <v>132</v>
      </c>
      <c r="EE123" s="2">
        <f t="shared" si="67"/>
        <v>133</v>
      </c>
      <c r="EF123" s="2">
        <f t="shared" si="67"/>
        <v>134</v>
      </c>
      <c r="EG123" s="2">
        <f t="shared" si="67"/>
        <v>135</v>
      </c>
      <c r="EH123" s="2">
        <f t="shared" si="67"/>
        <v>136</v>
      </c>
      <c r="EI123" s="2">
        <f t="shared" si="67"/>
        <v>137</v>
      </c>
      <c r="EJ123" s="2">
        <f t="shared" si="67"/>
        <v>138</v>
      </c>
      <c r="EK123" s="2">
        <f t="shared" si="67"/>
        <v>139</v>
      </c>
      <c r="EL123" s="2">
        <f t="shared" si="67"/>
        <v>140</v>
      </c>
      <c r="EM123" s="2">
        <f t="shared" si="67"/>
        <v>141</v>
      </c>
      <c r="EN123" s="2">
        <f t="shared" si="67"/>
        <v>142</v>
      </c>
      <c r="EO123" s="2">
        <f t="shared" si="67"/>
        <v>143</v>
      </c>
      <c r="EP123" s="2">
        <f t="shared" si="67"/>
        <v>144</v>
      </c>
      <c r="EQ123" s="2">
        <f t="shared" si="67"/>
        <v>145</v>
      </c>
      <c r="ER123" s="2">
        <f t="shared" si="67"/>
        <v>146</v>
      </c>
      <c r="ES123" s="2">
        <f t="shared" si="67"/>
        <v>147</v>
      </c>
      <c r="ET123" s="2">
        <f t="shared" si="67"/>
        <v>148</v>
      </c>
      <c r="EU123" s="2">
        <f t="shared" si="67"/>
        <v>149</v>
      </c>
      <c r="EV123" s="2">
        <f t="shared" si="67"/>
        <v>150</v>
      </c>
      <c r="EW123" s="2">
        <f t="shared" si="67"/>
        <v>151</v>
      </c>
      <c r="EX123" s="2">
        <f t="shared" si="67"/>
        <v>152</v>
      </c>
      <c r="EY123" s="2">
        <f t="shared" si="67"/>
        <v>153</v>
      </c>
      <c r="EZ123" s="2">
        <f t="shared" si="67"/>
        <v>154</v>
      </c>
      <c r="FA123" s="2">
        <f t="shared" si="67"/>
        <v>155</v>
      </c>
      <c r="FB123" s="2">
        <f t="shared" si="67"/>
        <v>156</v>
      </c>
      <c r="FC123" s="2">
        <f t="shared" si="67"/>
        <v>157</v>
      </c>
      <c r="FD123" s="2">
        <f t="shared" si="67"/>
        <v>158</v>
      </c>
      <c r="FE123" s="2">
        <f t="shared" si="67"/>
        <v>159</v>
      </c>
      <c r="FF123" s="2">
        <f t="shared" si="67"/>
        <v>160</v>
      </c>
      <c r="FG123" s="2">
        <f t="shared" si="67"/>
        <v>161</v>
      </c>
      <c r="FH123" s="2">
        <f t="shared" si="67"/>
        <v>162</v>
      </c>
      <c r="FI123" s="2">
        <f t="shared" si="67"/>
        <v>163</v>
      </c>
      <c r="FJ123" s="2">
        <f t="shared" si="67"/>
        <v>164</v>
      </c>
      <c r="FK123" s="2">
        <f t="shared" si="67"/>
        <v>165</v>
      </c>
      <c r="FL123" s="2">
        <f t="shared" si="67"/>
        <v>166</v>
      </c>
      <c r="FM123" s="2">
        <f t="shared" si="67"/>
        <v>167</v>
      </c>
      <c r="FN123" s="2">
        <f t="shared" si="67"/>
        <v>168</v>
      </c>
      <c r="FO123" s="2">
        <f t="shared" si="67"/>
        <v>169</v>
      </c>
      <c r="FP123" s="2">
        <f t="shared" si="67"/>
        <v>170</v>
      </c>
      <c r="FQ123" s="2">
        <f t="shared" si="67"/>
        <v>171</v>
      </c>
      <c r="FR123" s="2">
        <f t="shared" si="67"/>
        <v>172</v>
      </c>
      <c r="FS123" s="2">
        <f t="shared" si="67"/>
        <v>173</v>
      </c>
      <c r="FT123" s="2">
        <f t="shared" si="67"/>
        <v>174</v>
      </c>
      <c r="FU123" s="2">
        <f t="shared" si="67"/>
        <v>175</v>
      </c>
      <c r="FV123" s="2">
        <f t="shared" si="67"/>
        <v>176</v>
      </c>
      <c r="FW123" s="2">
        <f t="shared" si="67"/>
        <v>177</v>
      </c>
      <c r="FX123" s="2">
        <f t="shared" si="67"/>
        <v>178</v>
      </c>
      <c r="FY123" s="2">
        <f t="shared" si="67"/>
        <v>179</v>
      </c>
      <c r="FZ123" s="2">
        <f t="shared" si="67"/>
        <v>180</v>
      </c>
      <c r="GA123" s="2">
        <f t="shared" si="67"/>
        <v>181</v>
      </c>
      <c r="GB123" s="2">
        <f t="shared" si="67"/>
        <v>182</v>
      </c>
      <c r="GC123" s="2">
        <f t="shared" si="67"/>
        <v>183</v>
      </c>
      <c r="GD123" s="2">
        <f t="shared" si="67"/>
        <v>184</v>
      </c>
      <c r="GE123" s="2">
        <f t="shared" si="67"/>
        <v>185</v>
      </c>
      <c r="GF123" s="2">
        <f t="shared" si="67"/>
        <v>186</v>
      </c>
      <c r="GG123" s="2">
        <f t="shared" si="67"/>
        <v>187</v>
      </c>
      <c r="GH123" s="2">
        <f t="shared" si="67"/>
        <v>188</v>
      </c>
      <c r="GI123" s="2">
        <f t="shared" si="67"/>
        <v>189</v>
      </c>
      <c r="GJ123" s="2">
        <f t="shared" si="67"/>
        <v>190</v>
      </c>
      <c r="GK123" s="2">
        <f t="shared" si="67"/>
        <v>191</v>
      </c>
      <c r="GL123" s="2">
        <f t="shared" si="67"/>
        <v>192</v>
      </c>
      <c r="GM123" s="2">
        <f t="shared" si="67"/>
        <v>193</v>
      </c>
      <c r="GN123" s="2">
        <f t="shared" si="67"/>
        <v>194</v>
      </c>
      <c r="GO123" s="2">
        <f t="shared" ref="GO123:IZ123" si="68">GN123+1</f>
        <v>195</v>
      </c>
      <c r="GP123" s="2">
        <f t="shared" si="68"/>
        <v>196</v>
      </c>
      <c r="GQ123" s="2">
        <f t="shared" si="68"/>
        <v>197</v>
      </c>
      <c r="GR123" s="2">
        <f t="shared" si="68"/>
        <v>198</v>
      </c>
      <c r="GS123" s="2">
        <f t="shared" si="68"/>
        <v>199</v>
      </c>
      <c r="GT123" s="2">
        <f t="shared" si="68"/>
        <v>200</v>
      </c>
      <c r="GU123" s="2">
        <f t="shared" si="68"/>
        <v>201</v>
      </c>
      <c r="GV123" s="2">
        <f t="shared" si="68"/>
        <v>202</v>
      </c>
      <c r="GW123" s="2">
        <f t="shared" si="68"/>
        <v>203</v>
      </c>
      <c r="GX123" s="2">
        <f t="shared" si="68"/>
        <v>204</v>
      </c>
      <c r="GY123" s="2">
        <f t="shared" si="68"/>
        <v>205</v>
      </c>
      <c r="GZ123" s="2">
        <f t="shared" si="68"/>
        <v>206</v>
      </c>
      <c r="HA123" s="2">
        <f t="shared" si="68"/>
        <v>207</v>
      </c>
      <c r="HB123" s="2">
        <f t="shared" si="68"/>
        <v>208</v>
      </c>
      <c r="HC123" s="2">
        <f t="shared" si="68"/>
        <v>209</v>
      </c>
      <c r="HD123" s="2">
        <f t="shared" si="68"/>
        <v>210</v>
      </c>
      <c r="HE123" s="2">
        <f t="shared" si="68"/>
        <v>211</v>
      </c>
      <c r="HF123" s="2">
        <f t="shared" si="68"/>
        <v>212</v>
      </c>
      <c r="HG123" s="2">
        <f t="shared" si="68"/>
        <v>213</v>
      </c>
      <c r="HH123" s="2">
        <f t="shared" si="68"/>
        <v>214</v>
      </c>
      <c r="HI123" s="2">
        <f t="shared" si="68"/>
        <v>215</v>
      </c>
      <c r="HJ123" s="2">
        <f t="shared" si="68"/>
        <v>216</v>
      </c>
      <c r="HK123" s="2">
        <f t="shared" si="68"/>
        <v>217</v>
      </c>
      <c r="HL123" s="2">
        <f t="shared" si="68"/>
        <v>218</v>
      </c>
      <c r="HM123" s="2">
        <f t="shared" si="68"/>
        <v>219</v>
      </c>
      <c r="HN123" s="2">
        <f t="shared" si="68"/>
        <v>220</v>
      </c>
      <c r="HO123" s="2">
        <f t="shared" si="68"/>
        <v>221</v>
      </c>
      <c r="HP123" s="2">
        <f t="shared" si="68"/>
        <v>222</v>
      </c>
      <c r="HQ123" s="2">
        <f t="shared" si="68"/>
        <v>223</v>
      </c>
      <c r="HR123" s="2">
        <f t="shared" si="68"/>
        <v>224</v>
      </c>
      <c r="HS123" s="2">
        <f t="shared" si="68"/>
        <v>225</v>
      </c>
      <c r="HT123" s="2">
        <f t="shared" si="68"/>
        <v>226</v>
      </c>
      <c r="HU123" s="2">
        <f t="shared" si="68"/>
        <v>227</v>
      </c>
      <c r="HV123" s="2">
        <f t="shared" si="68"/>
        <v>228</v>
      </c>
      <c r="HW123" s="2">
        <f t="shared" si="68"/>
        <v>229</v>
      </c>
      <c r="HX123" s="2">
        <f t="shared" si="68"/>
        <v>230</v>
      </c>
      <c r="HY123" s="2">
        <f t="shared" si="68"/>
        <v>231</v>
      </c>
      <c r="HZ123" s="2">
        <f t="shared" si="68"/>
        <v>232</v>
      </c>
      <c r="IA123" s="2">
        <f t="shared" si="68"/>
        <v>233</v>
      </c>
      <c r="IB123" s="2">
        <f t="shared" si="68"/>
        <v>234</v>
      </c>
      <c r="IC123" s="2">
        <f t="shared" si="68"/>
        <v>235</v>
      </c>
      <c r="ID123" s="2">
        <f t="shared" si="68"/>
        <v>236</v>
      </c>
      <c r="IE123" s="2">
        <f t="shared" si="68"/>
        <v>237</v>
      </c>
      <c r="IF123" s="2">
        <f t="shared" si="68"/>
        <v>238</v>
      </c>
      <c r="IG123" s="2">
        <f t="shared" si="68"/>
        <v>239</v>
      </c>
      <c r="IH123" s="2">
        <f t="shared" si="68"/>
        <v>240</v>
      </c>
      <c r="II123" s="2">
        <f t="shared" si="68"/>
        <v>241</v>
      </c>
      <c r="IJ123" s="2">
        <f t="shared" si="68"/>
        <v>242</v>
      </c>
      <c r="IK123" s="2">
        <f t="shared" si="68"/>
        <v>243</v>
      </c>
      <c r="IL123" s="2">
        <f t="shared" si="68"/>
        <v>244</v>
      </c>
      <c r="IM123" s="2">
        <f t="shared" si="68"/>
        <v>245</v>
      </c>
      <c r="IN123" s="2">
        <f t="shared" si="68"/>
        <v>246</v>
      </c>
      <c r="IO123" s="2">
        <f t="shared" si="68"/>
        <v>247</v>
      </c>
      <c r="IP123" s="2">
        <f t="shared" si="68"/>
        <v>248</v>
      </c>
      <c r="IQ123" s="2">
        <f t="shared" si="68"/>
        <v>249</v>
      </c>
      <c r="IR123" s="2">
        <f t="shared" si="68"/>
        <v>250</v>
      </c>
      <c r="IS123" s="2">
        <f t="shared" si="68"/>
        <v>251</v>
      </c>
      <c r="IT123" s="2">
        <f t="shared" si="68"/>
        <v>252</v>
      </c>
      <c r="IU123" s="2">
        <f t="shared" si="68"/>
        <v>253</v>
      </c>
      <c r="IV123" s="2">
        <f t="shared" si="68"/>
        <v>254</v>
      </c>
      <c r="IW123" s="2">
        <f t="shared" si="68"/>
        <v>255</v>
      </c>
      <c r="IX123" s="2">
        <f t="shared" si="68"/>
        <v>256</v>
      </c>
      <c r="IY123" s="2">
        <f t="shared" si="68"/>
        <v>257</v>
      </c>
      <c r="IZ123" s="2">
        <f t="shared" si="68"/>
        <v>258</v>
      </c>
      <c r="JA123" s="2">
        <f t="shared" ref="JA123:LL123" si="69">IZ123+1</f>
        <v>259</v>
      </c>
      <c r="JB123" s="2">
        <f t="shared" si="69"/>
        <v>260</v>
      </c>
      <c r="JC123" s="2">
        <f t="shared" si="69"/>
        <v>261</v>
      </c>
      <c r="JD123" s="2">
        <f t="shared" si="69"/>
        <v>262</v>
      </c>
      <c r="JE123" s="2">
        <f t="shared" si="69"/>
        <v>263</v>
      </c>
      <c r="JF123" s="2">
        <f t="shared" si="69"/>
        <v>264</v>
      </c>
      <c r="JG123" s="2">
        <f t="shared" si="69"/>
        <v>265</v>
      </c>
      <c r="JH123" s="2">
        <f t="shared" si="69"/>
        <v>266</v>
      </c>
      <c r="JI123" s="2">
        <f t="shared" si="69"/>
        <v>267</v>
      </c>
      <c r="JJ123" s="2">
        <f t="shared" si="69"/>
        <v>268</v>
      </c>
      <c r="JK123" s="2">
        <f t="shared" si="69"/>
        <v>269</v>
      </c>
      <c r="JL123" s="2">
        <f t="shared" si="69"/>
        <v>270</v>
      </c>
      <c r="JM123" s="2">
        <f t="shared" si="69"/>
        <v>271</v>
      </c>
      <c r="JN123" s="2">
        <f t="shared" si="69"/>
        <v>272</v>
      </c>
      <c r="JO123" s="2">
        <f t="shared" si="69"/>
        <v>273</v>
      </c>
      <c r="JP123" s="2">
        <f t="shared" si="69"/>
        <v>274</v>
      </c>
      <c r="JQ123" s="2">
        <f t="shared" si="69"/>
        <v>275</v>
      </c>
      <c r="JR123" s="2">
        <f t="shared" si="69"/>
        <v>276</v>
      </c>
      <c r="JS123" s="2">
        <f t="shared" si="69"/>
        <v>277</v>
      </c>
      <c r="JT123" s="2">
        <f t="shared" si="69"/>
        <v>278</v>
      </c>
      <c r="JU123" s="2">
        <f t="shared" si="69"/>
        <v>279</v>
      </c>
      <c r="JV123" s="2">
        <f t="shared" si="69"/>
        <v>280</v>
      </c>
      <c r="JW123" s="2">
        <f t="shared" si="69"/>
        <v>281</v>
      </c>
      <c r="JX123" s="2">
        <f t="shared" si="69"/>
        <v>282</v>
      </c>
      <c r="JY123" s="2">
        <f t="shared" si="69"/>
        <v>283</v>
      </c>
      <c r="JZ123" s="2">
        <f t="shared" si="69"/>
        <v>284</v>
      </c>
      <c r="KA123" s="2">
        <f t="shared" si="69"/>
        <v>285</v>
      </c>
      <c r="KB123" s="2">
        <f t="shared" si="69"/>
        <v>286</v>
      </c>
      <c r="KC123" s="2">
        <f t="shared" si="69"/>
        <v>287</v>
      </c>
      <c r="KD123" s="2">
        <f t="shared" si="69"/>
        <v>288</v>
      </c>
      <c r="KE123" s="2">
        <f t="shared" si="69"/>
        <v>289</v>
      </c>
      <c r="KF123" s="2">
        <f t="shared" si="69"/>
        <v>290</v>
      </c>
      <c r="KG123" s="2">
        <f t="shared" si="69"/>
        <v>291</v>
      </c>
      <c r="KH123" s="2">
        <f t="shared" si="69"/>
        <v>292</v>
      </c>
      <c r="KI123" s="2">
        <f t="shared" si="69"/>
        <v>293</v>
      </c>
      <c r="KJ123" s="2">
        <f t="shared" si="69"/>
        <v>294</v>
      </c>
      <c r="KK123" s="2">
        <f t="shared" si="69"/>
        <v>295</v>
      </c>
      <c r="KL123" s="2">
        <f t="shared" si="69"/>
        <v>296</v>
      </c>
      <c r="KM123" s="2">
        <f t="shared" si="69"/>
        <v>297</v>
      </c>
      <c r="KN123" s="2">
        <f t="shared" si="69"/>
        <v>298</v>
      </c>
      <c r="KO123" s="2">
        <f t="shared" si="69"/>
        <v>299</v>
      </c>
      <c r="KP123" s="2">
        <f t="shared" si="69"/>
        <v>300</v>
      </c>
      <c r="KQ123" s="2">
        <f t="shared" si="69"/>
        <v>301</v>
      </c>
      <c r="KR123" s="2">
        <f t="shared" si="69"/>
        <v>302</v>
      </c>
      <c r="KS123" s="2">
        <f t="shared" si="69"/>
        <v>303</v>
      </c>
      <c r="KT123" s="2">
        <f t="shared" si="69"/>
        <v>304</v>
      </c>
      <c r="KU123" s="2">
        <f t="shared" si="69"/>
        <v>305</v>
      </c>
      <c r="KV123" s="2">
        <f t="shared" si="69"/>
        <v>306</v>
      </c>
      <c r="KW123" s="2">
        <f t="shared" si="69"/>
        <v>307</v>
      </c>
      <c r="KX123" s="2">
        <f t="shared" si="69"/>
        <v>308</v>
      </c>
      <c r="KY123" s="2">
        <f t="shared" si="69"/>
        <v>309</v>
      </c>
      <c r="KZ123" s="2">
        <f t="shared" si="69"/>
        <v>310</v>
      </c>
      <c r="LA123" s="2">
        <f t="shared" si="69"/>
        <v>311</v>
      </c>
      <c r="LB123" s="2">
        <f t="shared" si="69"/>
        <v>312</v>
      </c>
      <c r="LC123" s="2">
        <f t="shared" si="69"/>
        <v>313</v>
      </c>
      <c r="LD123" s="2">
        <f t="shared" si="69"/>
        <v>314</v>
      </c>
      <c r="LE123" s="2">
        <f t="shared" si="69"/>
        <v>315</v>
      </c>
      <c r="LF123" s="2">
        <f t="shared" si="69"/>
        <v>316</v>
      </c>
      <c r="LG123" s="2">
        <f t="shared" si="69"/>
        <v>317</v>
      </c>
      <c r="LH123" s="2">
        <f t="shared" si="69"/>
        <v>318</v>
      </c>
      <c r="LI123" s="2">
        <f t="shared" si="69"/>
        <v>319</v>
      </c>
      <c r="LJ123" s="2">
        <f t="shared" si="69"/>
        <v>320</v>
      </c>
      <c r="LK123" s="2">
        <f t="shared" si="69"/>
        <v>321</v>
      </c>
      <c r="LL123" s="2">
        <f t="shared" si="69"/>
        <v>322</v>
      </c>
      <c r="LM123" s="2">
        <f t="shared" ref="LM123:MX123" si="70">LL123+1</f>
        <v>323</v>
      </c>
      <c r="LN123" s="2">
        <f t="shared" si="70"/>
        <v>324</v>
      </c>
      <c r="LO123" s="2">
        <f t="shared" si="70"/>
        <v>325</v>
      </c>
      <c r="LP123" s="2">
        <f t="shared" si="70"/>
        <v>326</v>
      </c>
      <c r="LQ123" s="2">
        <f t="shared" si="70"/>
        <v>327</v>
      </c>
      <c r="LR123" s="2">
        <f t="shared" si="70"/>
        <v>328</v>
      </c>
      <c r="LS123" s="2">
        <f t="shared" si="70"/>
        <v>329</v>
      </c>
      <c r="LT123" s="2">
        <f t="shared" si="70"/>
        <v>330</v>
      </c>
      <c r="LU123" s="2">
        <f t="shared" si="70"/>
        <v>331</v>
      </c>
      <c r="LV123" s="2">
        <f t="shared" si="70"/>
        <v>332</v>
      </c>
      <c r="LW123" s="2">
        <f t="shared" si="70"/>
        <v>333</v>
      </c>
      <c r="LX123" s="2">
        <f t="shared" si="70"/>
        <v>334</v>
      </c>
      <c r="LY123" s="2">
        <f t="shared" si="70"/>
        <v>335</v>
      </c>
      <c r="LZ123" s="2">
        <f t="shared" si="70"/>
        <v>336</v>
      </c>
      <c r="MA123" s="2">
        <f t="shared" si="70"/>
        <v>337</v>
      </c>
      <c r="MB123" s="2">
        <f t="shared" si="70"/>
        <v>338</v>
      </c>
      <c r="MC123" s="2">
        <f t="shared" si="70"/>
        <v>339</v>
      </c>
      <c r="MD123" s="2">
        <f t="shared" si="70"/>
        <v>340</v>
      </c>
      <c r="ME123" s="2">
        <f t="shared" si="70"/>
        <v>341</v>
      </c>
      <c r="MF123" s="2">
        <f t="shared" si="70"/>
        <v>342</v>
      </c>
      <c r="MG123" s="2">
        <f t="shared" si="70"/>
        <v>343</v>
      </c>
      <c r="MH123" s="2">
        <f t="shared" si="70"/>
        <v>344</v>
      </c>
      <c r="MI123" s="2">
        <f t="shared" si="70"/>
        <v>345</v>
      </c>
      <c r="MJ123" s="2">
        <f t="shared" si="70"/>
        <v>346</v>
      </c>
      <c r="MK123" s="2">
        <f t="shared" si="70"/>
        <v>347</v>
      </c>
      <c r="ML123" s="2">
        <f t="shared" si="70"/>
        <v>348</v>
      </c>
      <c r="MM123" s="2">
        <f t="shared" si="70"/>
        <v>349</v>
      </c>
      <c r="MN123" s="2">
        <f t="shared" si="70"/>
        <v>350</v>
      </c>
      <c r="MO123" s="2">
        <f t="shared" si="70"/>
        <v>351</v>
      </c>
      <c r="MP123" s="2">
        <f t="shared" si="70"/>
        <v>352</v>
      </c>
      <c r="MQ123" s="2">
        <f t="shared" si="70"/>
        <v>353</v>
      </c>
      <c r="MR123" s="2">
        <f t="shared" si="70"/>
        <v>354</v>
      </c>
      <c r="MS123" s="2">
        <f t="shared" si="70"/>
        <v>355</v>
      </c>
      <c r="MT123" s="2">
        <f t="shared" si="70"/>
        <v>356</v>
      </c>
      <c r="MU123" s="2">
        <f t="shared" si="70"/>
        <v>357</v>
      </c>
      <c r="MV123" s="2">
        <f t="shared" si="70"/>
        <v>358</v>
      </c>
      <c r="MW123" s="2">
        <f t="shared" si="70"/>
        <v>359</v>
      </c>
      <c r="MX123" s="2">
        <f t="shared" si="70"/>
        <v>360</v>
      </c>
    </row>
    <row r="124" spans="2:362" x14ac:dyDescent="0.2">
      <c r="B124" s="41" t="s">
        <v>63</v>
      </c>
      <c r="C124" s="53">
        <f>IPMT(Inputs!$C$34/12,Model!C123,360,Inputs!$C$33)</f>
        <v>-606.52800000000002</v>
      </c>
      <c r="D124" s="53">
        <f>IPMT(Inputs!$C$34/12,Model!D123,360,Inputs!$C$33)</f>
        <v>-605.92419819080158</v>
      </c>
      <c r="E124" s="53">
        <f>IPMT(Inputs!$C$34/12,Model!E123,360,Inputs!$C$33)</f>
        <v>-605.31737737255708</v>
      </c>
      <c r="F124" s="53">
        <f>IPMT(Inputs!$C$34/12,Model!F123,360,Inputs!$C$33)</f>
        <v>-604.7075224502214</v>
      </c>
      <c r="G124" s="53">
        <f>IPMT(Inputs!$C$34/12,Model!G123,360,Inputs!$C$33)</f>
        <v>-604.09461825327401</v>
      </c>
      <c r="H124" s="53">
        <f>IPMT(Inputs!$C$34/12,Model!H123,360,Inputs!$C$33)</f>
        <v>-603.4786495353419</v>
      </c>
      <c r="I124" s="53">
        <f>IPMT(Inputs!$C$34/12,Model!I123,360,Inputs!$C$33)</f>
        <v>-602.85960097382008</v>
      </c>
      <c r="J124" s="53">
        <f>IPMT(Inputs!$C$34/12,Model!J123,360,Inputs!$C$33)</f>
        <v>-602.23745716949065</v>
      </c>
      <c r="K124" s="53">
        <f>IPMT(Inputs!$C$34/12,Model!K123,360,Inputs!$C$33)</f>
        <v>-601.61220264613962</v>
      </c>
      <c r="L124" s="53">
        <f>IPMT(Inputs!$C$34/12,Model!L123,360,Inputs!$C$33)</f>
        <v>-600.98382185017192</v>
      </c>
      <c r="M124" s="53">
        <f>IPMT(Inputs!$C$34/12,Model!M123,360,Inputs!$C$33)</f>
        <v>-600.35229915022421</v>
      </c>
      <c r="N124" s="53">
        <f>IPMT(Inputs!$C$34/12,Model!N123,360,Inputs!$C$33)</f>
        <v>-599.71761883677686</v>
      </c>
      <c r="O124" s="53">
        <f>IPMT(Inputs!$C$34/12,Model!O123,360,Inputs!$C$33)</f>
        <v>-599.07976512176231</v>
      </c>
      <c r="P124" s="53">
        <f>IPMT(Inputs!$C$34/12,Model!P123,360,Inputs!$C$33)</f>
        <v>-598.43872213817269</v>
      </c>
      <c r="Q124" s="53">
        <f>IPMT(Inputs!$C$34/12,Model!Q123,360,Inputs!$C$33)</f>
        <v>-597.79447393966495</v>
      </c>
      <c r="R124" s="53">
        <f>IPMT(Inputs!$C$34/12,Model!R123,360,Inputs!$C$33)</f>
        <v>-597.14700450016483</v>
      </c>
      <c r="S124" s="53">
        <f>IPMT(Inputs!$C$34/12,Model!S123,360,Inputs!$C$33)</f>
        <v>-596.49629771346713</v>
      </c>
      <c r="T124" s="53">
        <f>IPMT(Inputs!$C$34/12,Model!T123,360,Inputs!$C$33)</f>
        <v>-595.84233739283604</v>
      </c>
      <c r="U124" s="53">
        <f>IPMT(Inputs!$C$34/12,Model!U123,360,Inputs!$C$33)</f>
        <v>-595.18510727060175</v>
      </c>
      <c r="V124" s="53">
        <f>IPMT(Inputs!$C$34/12,Model!V123,360,Inputs!$C$33)</f>
        <v>-594.52459099775626</v>
      </c>
      <c r="W124" s="53">
        <f>IPMT(Inputs!$C$34/12,Model!W123,360,Inputs!$C$33)</f>
        <v>-593.86077214354646</v>
      </c>
      <c r="X124" s="53">
        <f>IPMT(Inputs!$C$34/12,Model!X123,360,Inputs!$C$33)</f>
        <v>-593.19363419506578</v>
      </c>
      <c r="Y124" s="53">
        <f>IPMT(Inputs!$C$34/12,Model!Y123,360,Inputs!$C$33)</f>
        <v>-592.52316055684264</v>
      </c>
      <c r="Z124" s="53">
        <f>IPMT(Inputs!$C$34/12,Model!Z123,360,Inputs!$C$33)</f>
        <v>-591.84933455042835</v>
      </c>
      <c r="AA124" s="53">
        <f>IPMT(Inputs!$C$34/12,Model!AA123,360,Inputs!$C$33)</f>
        <v>-591.17213941398199</v>
      </c>
      <c r="AB124" s="53">
        <f>IPMT(Inputs!$C$34/12,Model!AB123,360,Inputs!$C$33)</f>
        <v>-590.49155830185339</v>
      </c>
      <c r="AC124" s="53">
        <f>IPMT(Inputs!$C$34/12,Model!AC123,360,Inputs!$C$33)</f>
        <v>-589.80757428416428</v>
      </c>
      <c r="AD124" s="53">
        <f>IPMT(Inputs!$C$34/12,Model!AD123,360,Inputs!$C$33)</f>
        <v>-589.12017034638654</v>
      </c>
      <c r="AE124" s="53">
        <f>IPMT(Inputs!$C$34/12,Model!AE123,360,Inputs!$C$33)</f>
        <v>-588.42932938892</v>
      </c>
      <c r="AF124" s="53">
        <f>IPMT(Inputs!$C$34/12,Model!AF123,360,Inputs!$C$33)</f>
        <v>-587.73503422666613</v>
      </c>
      <c r="AG124" s="53">
        <f>IPMT(Inputs!$C$34/12,Model!AG123,360,Inputs!$C$33)</f>
        <v>-587.03726758860091</v>
      </c>
      <c r="AH124" s="53">
        <f>IPMT(Inputs!$C$34/12,Model!AH123,360,Inputs!$C$33)</f>
        <v>-586.33601211734549</v>
      </c>
      <c r="AI124" s="53">
        <f>IPMT(Inputs!$C$34/12,Model!AI123,360,Inputs!$C$33)</f>
        <v>-585.63125036873373</v>
      </c>
      <c r="AJ124" s="53">
        <f>IPMT(Inputs!$C$34/12,Model!AJ123,360,Inputs!$C$33)</f>
        <v>-584.92296481137896</v>
      </c>
      <c r="AK124" s="53">
        <f>IPMT(Inputs!$C$34/12,Model!AK123,360,Inputs!$C$33)</f>
        <v>-584.21113782623729</v>
      </c>
      <c r="AL124" s="53">
        <f>IPMT(Inputs!$C$34/12,Model!AL123,360,Inputs!$C$33)</f>
        <v>-583.49575170617004</v>
      </c>
      <c r="AM124" s="53">
        <f>IPMT(Inputs!$C$34/12,Model!AM123,360,Inputs!$C$33)</f>
        <v>-582.77678865550229</v>
      </c>
      <c r="AN124" s="53">
        <f>IPMT(Inputs!$C$34/12,Model!AN123,360,Inputs!$C$33)</f>
        <v>-582.05423078958131</v>
      </c>
      <c r="AO124" s="53">
        <f>IPMT(Inputs!$C$34/12,Model!AO123,360,Inputs!$C$33)</f>
        <v>-581.32806013433083</v>
      </c>
      <c r="AP124" s="53">
        <f>IPMT(Inputs!$C$34/12,Model!AP123,360,Inputs!$C$33)</f>
        <v>-580.59825862580408</v>
      </c>
      <c r="AQ124" s="53">
        <f>IPMT(Inputs!$C$34/12,Model!AQ123,360,Inputs!$C$33)</f>
        <v>-579.86480810973455</v>
      </c>
      <c r="AR124" s="53">
        <f>IPMT(Inputs!$C$34/12,Model!AR123,360,Inputs!$C$33)</f>
        <v>-579.12769034108464</v>
      </c>
      <c r="AS124" s="53">
        <f>IPMT(Inputs!$C$34/12,Model!AS123,360,Inputs!$C$33)</f>
        <v>-578.38688698359158</v>
      </c>
      <c r="AT124" s="53">
        <f>IPMT(Inputs!$C$34/12,Model!AT123,360,Inputs!$C$33)</f>
        <v>-577.64237960931109</v>
      </c>
      <c r="AU124" s="53">
        <f>IPMT(Inputs!$C$34/12,Model!AU123,360,Inputs!$C$33)</f>
        <v>-576.89414969815914</v>
      </c>
      <c r="AV124" s="53">
        <f>IPMT(Inputs!$C$34/12,Model!AV123,360,Inputs!$C$33)</f>
        <v>-576.14217863745148</v>
      </c>
      <c r="AW124" s="53">
        <f>IPMT(Inputs!$C$34/12,Model!AW123,360,Inputs!$C$33)</f>
        <v>-575.38644772144028</v>
      </c>
      <c r="AX124" s="53">
        <f>IPMT(Inputs!$C$34/12,Model!AX123,360,Inputs!$C$33)</f>
        <v>-574.62693815084901</v>
      </c>
      <c r="AY124" s="53">
        <f>IPMT(Inputs!$C$34/12,Model!AY123,360,Inputs!$C$33)</f>
        <v>-573.86363103240478</v>
      </c>
      <c r="AZ124" s="53">
        <f>IPMT(Inputs!$C$34/12,Model!AZ123,360,Inputs!$C$33)</f>
        <v>-573.0965073783683</v>
      </c>
      <c r="BA124" s="53">
        <f>IPMT(Inputs!$C$34/12,Model!BA123,360,Inputs!$C$33)</f>
        <v>-572.32554810606166</v>
      </c>
      <c r="BB124" s="53">
        <f>IPMT(Inputs!$C$34/12,Model!BB123,360,Inputs!$C$33)</f>
        <v>-571.55073403739345</v>
      </c>
      <c r="BC124" s="53">
        <f>IPMT(Inputs!$C$34/12,Model!BC123,360,Inputs!$C$33)</f>
        <v>-570.77204589838198</v>
      </c>
      <c r="BD124" s="53">
        <f>IPMT(Inputs!$C$34/12,Model!BD123,360,Inputs!$C$33)</f>
        <v>-569.98946431867535</v>
      </c>
      <c r="BE124" s="53">
        <f>IPMT(Inputs!$C$34/12,Model!BE123,360,Inputs!$C$33)</f>
        <v>-569.20296983107028</v>
      </c>
      <c r="BF124" s="53">
        <f>IPMT(Inputs!$C$34/12,Model!BF123,360,Inputs!$C$33)</f>
        <v>-568.41254287102709</v>
      </c>
      <c r="BG124" s="53">
        <f>IPMT(Inputs!$C$34/12,Model!BG123,360,Inputs!$C$33)</f>
        <v>-567.61816377618368</v>
      </c>
      <c r="BH124" s="53">
        <f>IPMT(Inputs!$C$34/12,Model!BH123,360,Inputs!$C$33)</f>
        <v>-566.81981278586613</v>
      </c>
      <c r="BI124" s="53">
        <f>IPMT(Inputs!$C$34/12,Model!BI123,360,Inputs!$C$33)</f>
        <v>-566.017470040597</v>
      </c>
      <c r="BJ124" s="53">
        <f>IPMT(Inputs!$C$34/12,Model!BJ123,360,Inputs!$C$33)</f>
        <v>-565.21111558160146</v>
      </c>
      <c r="BK124" s="53">
        <f>IPMT(Inputs!$C$34/12,Model!BK123,360,Inputs!$C$33)</f>
        <v>-564.40072935031105</v>
      </c>
      <c r="BL124" s="53">
        <f>IPMT(Inputs!$C$34/12,Model!BL123,360,Inputs!$C$33)</f>
        <v>-563.58629118786416</v>
      </c>
      <c r="BM124" s="53">
        <f>IPMT(Inputs!$C$34/12,Model!BM123,360,Inputs!$C$33)</f>
        <v>-562.76778083460499</v>
      </c>
      <c r="BN124" s="53">
        <f>IPMT(Inputs!$C$34/12,Model!BN123,360,Inputs!$C$33)</f>
        <v>-561.94517792957947</v>
      </c>
      <c r="BO124" s="53">
        <f>IPMT(Inputs!$C$34/12,Model!BO123,360,Inputs!$C$33)</f>
        <v>-561.11846201002891</v>
      </c>
      <c r="BP124" s="53">
        <f>IPMT(Inputs!$C$34/12,Model!BP123,360,Inputs!$C$33)</f>
        <v>-560.28761251088054</v>
      </c>
      <c r="BQ124" s="53">
        <f>IPMT(Inputs!$C$34/12,Model!BQ123,360,Inputs!$C$33)</f>
        <v>-559.4526087642364</v>
      </c>
      <c r="BR124" s="53">
        <f>IPMT(Inputs!$C$34/12,Model!BR123,360,Inputs!$C$33)</f>
        <v>-558.61342999885915</v>
      </c>
      <c r="BS124" s="53">
        <f>IPMT(Inputs!$C$34/12,Model!BS123,360,Inputs!$C$33)</f>
        <v>-557.77005533965496</v>
      </c>
      <c r="BT124" s="53">
        <f>IPMT(Inputs!$C$34/12,Model!BT123,360,Inputs!$C$33)</f>
        <v>-556.92246380715471</v>
      </c>
      <c r="BU124" s="53">
        <f>IPMT(Inputs!$C$34/12,Model!BU123,360,Inputs!$C$33)</f>
        <v>-556.07063431699214</v>
      </c>
      <c r="BV124" s="53">
        <f>IPMT(Inputs!$C$34/12,Model!BV123,360,Inputs!$C$33)</f>
        <v>-555.21454567937849</v>
      </c>
      <c r="BW124" s="53">
        <f>IPMT(Inputs!$C$34/12,Model!BW123,360,Inputs!$C$33)</f>
        <v>-554.35417659857694</v>
      </c>
      <c r="BX124" s="53">
        <f>IPMT(Inputs!$C$34/12,Model!BX123,360,Inputs!$C$33)</f>
        <v>-553.48950567237137</v>
      </c>
      <c r="BY124" s="53">
        <f>IPMT(Inputs!$C$34/12,Model!BY123,360,Inputs!$C$33)</f>
        <v>-552.62051139153471</v>
      </c>
      <c r="BZ124" s="53">
        <f>IPMT(Inputs!$C$34/12,Model!BZ123,360,Inputs!$C$33)</f>
        <v>-551.74717213929387</v>
      </c>
      <c r="CA124" s="53">
        <f>IPMT(Inputs!$C$34/12,Model!CA123,360,Inputs!$C$33)</f>
        <v>-550.86946619079197</v>
      </c>
      <c r="CB124" s="53">
        <f>IPMT(Inputs!$C$34/12,Model!CB123,360,Inputs!$C$33)</f>
        <v>-549.98737171254743</v>
      </c>
      <c r="CC124" s="53">
        <f>IPMT(Inputs!$C$34/12,Model!CC123,360,Inputs!$C$33)</f>
        <v>-549.10086676191167</v>
      </c>
      <c r="CD124" s="53">
        <f>IPMT(Inputs!$C$34/12,Model!CD123,360,Inputs!$C$33)</f>
        <v>-548.20992928652265</v>
      </c>
      <c r="CE124" s="53">
        <f>IPMT(Inputs!$C$34/12,Model!CE123,360,Inputs!$C$33)</f>
        <v>-547.31453712375685</v>
      </c>
      <c r="CF124" s="53">
        <f>IPMT(Inputs!$C$34/12,Model!CF123,360,Inputs!$C$33)</f>
        <v>-546.41466800017713</v>
      </c>
      <c r="CG124" s="53">
        <f>IPMT(Inputs!$C$34/12,Model!CG123,360,Inputs!$C$33)</f>
        <v>-545.51029953097952</v>
      </c>
      <c r="CH124" s="53">
        <f>IPMT(Inputs!$C$34/12,Model!CH123,360,Inputs!$C$33)</f>
        <v>-544.60140921943594</v>
      </c>
      <c r="CI124" s="53">
        <f>IPMT(Inputs!$C$34/12,Model!CI123,360,Inputs!$C$33)</f>
        <v>-543.68797445633459</v>
      </c>
      <c r="CJ124" s="53">
        <f>IPMT(Inputs!$C$34/12,Model!CJ123,360,Inputs!$C$33)</f>
        <v>-542.76997251941782</v>
      </c>
      <c r="CK124" s="53">
        <f>IPMT(Inputs!$C$34/12,Model!CK123,360,Inputs!$C$33)</f>
        <v>-541.84738057281641</v>
      </c>
      <c r="CL124" s="53">
        <f>IPMT(Inputs!$C$34/12,Model!CL123,360,Inputs!$C$33)</f>
        <v>-540.92017566648201</v>
      </c>
      <c r="CM124" s="53">
        <f>IPMT(Inputs!$C$34/12,Model!CM123,360,Inputs!$C$33)</f>
        <v>-539.98833473561592</v>
      </c>
      <c r="CN124" s="53">
        <f>IPMT(Inputs!$C$34/12,Model!CN123,360,Inputs!$C$33)</f>
        <v>-539.0518346000955</v>
      </c>
      <c r="CO124" s="53">
        <f>IPMT(Inputs!$C$34/12,Model!CO123,360,Inputs!$C$33)</f>
        <v>-538.11065196389745</v>
      </c>
      <c r="CP124" s="53">
        <f>IPMT(Inputs!$C$34/12,Model!CP123,360,Inputs!$C$33)</f>
        <v>-537.16476341451857</v>
      </c>
      <c r="CQ124" s="53">
        <f>IPMT(Inputs!$C$34/12,Model!CQ123,360,Inputs!$C$33)</f>
        <v>-536.21414542239268</v>
      </c>
      <c r="CR124" s="53">
        <f>IPMT(Inputs!$C$34/12,Model!CR123,360,Inputs!$C$33)</f>
        <v>-535.2587743403061</v>
      </c>
      <c r="CS124" s="53">
        <f>IPMT(Inputs!$C$34/12,Model!CS123,360,Inputs!$C$33)</f>
        <v>-534.29862640280919</v>
      </c>
      <c r="CT124" s="53">
        <f>IPMT(Inputs!$C$34/12,Model!CT123,360,Inputs!$C$33)</f>
        <v>-533.33367772562463</v>
      </c>
      <c r="CU124" s="53">
        <f>IPMT(Inputs!$C$34/12,Model!CU123,360,Inputs!$C$33)</f>
        <v>-532.36390430505435</v>
      </c>
      <c r="CV124" s="53">
        <f>IPMT(Inputs!$C$34/12,Model!CV123,360,Inputs!$C$33)</f>
        <v>-531.38928201738111</v>
      </c>
      <c r="CW124" s="53">
        <f>IPMT(Inputs!$C$34/12,Model!CW123,360,Inputs!$C$33)</f>
        <v>-530.40978661826955</v>
      </c>
      <c r="CX124" s="53">
        <f>IPMT(Inputs!$C$34/12,Model!CX123,360,Inputs!$C$33)</f>
        <v>-529.42539374216233</v>
      </c>
      <c r="CY124" s="53">
        <f>IPMT(Inputs!$C$34/12,Model!CY123,360,Inputs!$C$33)</f>
        <v>-528.43607890167482</v>
      </c>
      <c r="CZ124" s="53">
        <f>IPMT(Inputs!$C$34/12,Model!CZ123,360,Inputs!$C$33)</f>
        <v>-527.44181748698463</v>
      </c>
      <c r="DA124" s="53">
        <f>IPMT(Inputs!$C$34/12,Model!DA123,360,Inputs!$C$33)</f>
        <v>-526.442584765221</v>
      </c>
      <c r="DB124" s="53">
        <f>IPMT(Inputs!$C$34/12,Model!DB123,360,Inputs!$C$33)</f>
        <v>-525.43835587984859</v>
      </c>
      <c r="DC124" s="53">
        <f>IPMT(Inputs!$C$34/12,Model!DC123,360,Inputs!$C$33)</f>
        <v>-524.4291058500495</v>
      </c>
      <c r="DD124" s="53">
        <f>IPMT(Inputs!$C$34/12,Model!DD123,360,Inputs!$C$33)</f>
        <v>-523.41480957010117</v>
      </c>
      <c r="DE124" s="53">
        <f>IPMT(Inputs!$C$34/12,Model!DE123,360,Inputs!$C$33)</f>
        <v>-522.39544180875316</v>
      </c>
      <c r="DF124" s="53">
        <f>IPMT(Inputs!$C$34/12,Model!DF123,360,Inputs!$C$33)</f>
        <v>-521.37097720859856</v>
      </c>
      <c r="DG124" s="53">
        <f>IPMT(Inputs!$C$34/12,Model!DG123,360,Inputs!$C$33)</f>
        <v>-520.34139028544303</v>
      </c>
      <c r="DH124" s="53">
        <f>IPMT(Inputs!$C$34/12,Model!DH123,360,Inputs!$C$33)</f>
        <v>-519.30665542767167</v>
      </c>
      <c r="DI124" s="53">
        <f>IPMT(Inputs!$C$34/12,Model!DI123,360,Inputs!$C$33)</f>
        <v>-518.26674689561162</v>
      </c>
      <c r="DJ124" s="53">
        <f>IPMT(Inputs!$C$34/12,Model!DJ123,360,Inputs!$C$33)</f>
        <v>-517.22163882089114</v>
      </c>
      <c r="DK124" s="53">
        <f>IPMT(Inputs!$C$34/12,Model!DK123,360,Inputs!$C$33)</f>
        <v>-516.17130520579724</v>
      </c>
      <c r="DL124" s="53">
        <f>IPMT(Inputs!$C$34/12,Model!DL123,360,Inputs!$C$33)</f>
        <v>-515.11571992262759</v>
      </c>
      <c r="DM124" s="53">
        <f>IPMT(Inputs!$C$34/12,Model!DM123,360,Inputs!$C$33)</f>
        <v>-514.05485671304223</v>
      </c>
      <c r="DN124" s="53">
        <f>IPMT(Inputs!$C$34/12,Model!DN123,360,Inputs!$C$33)</f>
        <v>-512.98868918740902</v>
      </c>
      <c r="DO124" s="53">
        <f>IPMT(Inputs!$C$34/12,Model!DO123,360,Inputs!$C$33)</f>
        <v>-511.91719082414761</v>
      </c>
      <c r="DP124" s="53">
        <f>IPMT(Inputs!$C$34/12,Model!DP123,360,Inputs!$C$33)</f>
        <v>-510.84033496906983</v>
      </c>
      <c r="DQ124" s="53">
        <f>IPMT(Inputs!$C$34/12,Model!DQ123,360,Inputs!$C$33)</f>
        <v>-509.75809483471676</v>
      </c>
      <c r="DR124" s="53">
        <f>IPMT(Inputs!$C$34/12,Model!DR123,360,Inputs!$C$33)</f>
        <v>-508.67044349969177</v>
      </c>
      <c r="DS124" s="53">
        <f>IPMT(Inputs!$C$34/12,Model!DS123,360,Inputs!$C$33)</f>
        <v>-507.57735390799172</v>
      </c>
      <c r="DT124" s="53">
        <f>IPMT(Inputs!$C$34/12,Model!DT123,360,Inputs!$C$33)</f>
        <v>-506.47879886833317</v>
      </c>
      <c r="DU124" s="53">
        <f>IPMT(Inputs!$C$34/12,Model!DU123,360,Inputs!$C$33)</f>
        <v>-505.37475105347642</v>
      </c>
      <c r="DV124" s="53">
        <f>IPMT(Inputs!$C$34/12,Model!DV123,360,Inputs!$C$33)</f>
        <v>-504.26518299954529</v>
      </c>
      <c r="DW124" s="53">
        <f>IPMT(Inputs!$C$34/12,Model!DW123,360,Inputs!$C$33)</f>
        <v>-503.15006710534459</v>
      </c>
      <c r="DX124" s="53">
        <f>IPMT(Inputs!$C$34/12,Model!DX123,360,Inputs!$C$33)</f>
        <v>-502.02937563167274</v>
      </c>
      <c r="DY124" s="53">
        <f>IPMT(Inputs!$C$34/12,Model!DY123,360,Inputs!$C$33)</f>
        <v>-500.90308070063264</v>
      </c>
      <c r="DZ124" s="53">
        <f>IPMT(Inputs!$C$34/12,Model!DZ123,360,Inputs!$C$33)</f>
        <v>-499.77115429493733</v>
      </c>
      <c r="EA124" s="53">
        <f>IPMT(Inputs!$C$34/12,Model!EA123,360,Inputs!$C$33)</f>
        <v>-498.63356825721348</v>
      </c>
      <c r="EB124" s="53">
        <f>IPMT(Inputs!$C$34/12,Model!EB123,360,Inputs!$C$33)</f>
        <v>-497.49029428930112</v>
      </c>
      <c r="EC124" s="53">
        <f>IPMT(Inputs!$C$34/12,Model!EC123,360,Inputs!$C$33)</f>
        <v>-496.34130395154915</v>
      </c>
      <c r="ED124" s="53">
        <f>IPMT(Inputs!$C$34/12,Model!ED123,360,Inputs!$C$33)</f>
        <v>-495.18656866210841</v>
      </c>
      <c r="EE124" s="53">
        <f>IPMT(Inputs!$C$34/12,Model!EE123,360,Inputs!$C$33)</f>
        <v>-494.02605969622039</v>
      </c>
      <c r="EF124" s="53">
        <f>IPMT(Inputs!$C$34/12,Model!EF123,360,Inputs!$C$33)</f>
        <v>-492.85974818550307</v>
      </c>
      <c r="EG124" s="53">
        <f>IPMT(Inputs!$C$34/12,Model!EG123,360,Inputs!$C$33)</f>
        <v>-491.68760511723218</v>
      </c>
      <c r="EH124" s="53">
        <f>IPMT(Inputs!$C$34/12,Model!EH123,360,Inputs!$C$33)</f>
        <v>-490.5096013336198</v>
      </c>
      <c r="EI124" s="53">
        <f>IPMT(Inputs!$C$34/12,Model!EI123,360,Inputs!$C$33)</f>
        <v>-489.32570753108939</v>
      </c>
      <c r="EJ124" s="53">
        <f>IPMT(Inputs!$C$34/12,Model!EJ123,360,Inputs!$C$33)</f>
        <v>-488.13589425954632</v>
      </c>
      <c r="EK124" s="53">
        <f>IPMT(Inputs!$C$34/12,Model!EK123,360,Inputs!$C$33)</f>
        <v>-486.9401319216455</v>
      </c>
      <c r="EL124" s="53">
        <f>IPMT(Inputs!$C$34/12,Model!EL123,360,Inputs!$C$33)</f>
        <v>-485.73839077205531</v>
      </c>
      <c r="EM124" s="53">
        <f>IPMT(Inputs!$C$34/12,Model!EM123,360,Inputs!$C$33)</f>
        <v>-484.53064091671718</v>
      </c>
      <c r="EN124" s="53">
        <f>IPMT(Inputs!$C$34/12,Model!EN123,360,Inputs!$C$33)</f>
        <v>-483.31685231210218</v>
      </c>
      <c r="EO124" s="53">
        <f>IPMT(Inputs!$C$34/12,Model!EO123,360,Inputs!$C$33)</f>
        <v>-482.09699476446417</v>
      </c>
      <c r="EP124" s="53">
        <f>IPMT(Inputs!$C$34/12,Model!EP123,360,Inputs!$C$33)</f>
        <v>-480.871037929088</v>
      </c>
      <c r="EQ124" s="53">
        <f>IPMT(Inputs!$C$34/12,Model!EQ123,360,Inputs!$C$33)</f>
        <v>-479.63895130953506</v>
      </c>
      <c r="ER124" s="53">
        <f>IPMT(Inputs!$C$34/12,Model!ER123,360,Inputs!$C$33)</f>
        <v>-478.40070425688418</v>
      </c>
      <c r="ES124" s="53">
        <f>IPMT(Inputs!$C$34/12,Model!ES123,360,Inputs!$C$33)</f>
        <v>-477.15626596897022</v>
      </c>
      <c r="ET124" s="53">
        <f>IPMT(Inputs!$C$34/12,Model!ET123,360,Inputs!$C$33)</f>
        <v>-475.90560548961645</v>
      </c>
      <c r="EU124" s="53">
        <f>IPMT(Inputs!$C$34/12,Model!EU123,360,Inputs!$C$33)</f>
        <v>-474.64869170786608</v>
      </c>
      <c r="EV124" s="53">
        <f>IPMT(Inputs!$C$34/12,Model!EV123,360,Inputs!$C$33)</f>
        <v>-473.38549335720688</v>
      </c>
      <c r="EW124" s="53">
        <f>IPMT(Inputs!$C$34/12,Model!EW123,360,Inputs!$C$33)</f>
        <v>-472.1159790147945</v>
      </c>
      <c r="EX124" s="53">
        <f>IPMT(Inputs!$C$34/12,Model!EX123,360,Inputs!$C$33)</f>
        <v>-470.84011710067006</v>
      </c>
      <c r="EY124" s="53">
        <f>IPMT(Inputs!$C$34/12,Model!EY123,360,Inputs!$C$33)</f>
        <v>-469.55787587697478</v>
      </c>
      <c r="EZ124" s="53">
        <f>IPMT(Inputs!$C$34/12,Model!EZ123,360,Inputs!$C$33)</f>
        <v>-468.26922344716127</v>
      </c>
      <c r="FA124" s="53">
        <f>IPMT(Inputs!$C$34/12,Model!FA123,360,Inputs!$C$33)</f>
        <v>-466.97412775519859</v>
      </c>
      <c r="FB124" s="53">
        <f>IPMT(Inputs!$C$34/12,Model!FB123,360,Inputs!$C$33)</f>
        <v>-465.67255658477609</v>
      </c>
      <c r="FC124" s="53">
        <f>IPMT(Inputs!$C$34/12,Model!FC123,360,Inputs!$C$33)</f>
        <v>-464.36447755850145</v>
      </c>
      <c r="FD124" s="53">
        <f>IPMT(Inputs!$C$34/12,Model!FD123,360,Inputs!$C$33)</f>
        <v>-463.0498581370955</v>
      </c>
      <c r="FE124" s="53">
        <f>IPMT(Inputs!$C$34/12,Model!FE123,360,Inputs!$C$33)</f>
        <v>-461.72866561858251</v>
      </c>
      <c r="FF124" s="53">
        <f>IPMT(Inputs!$C$34/12,Model!FF123,360,Inputs!$C$33)</f>
        <v>-460.40086713747689</v>
      </c>
      <c r="FG124" s="53">
        <f>IPMT(Inputs!$C$34/12,Model!FG123,360,Inputs!$C$33)</f>
        <v>-459.06642966396583</v>
      </c>
      <c r="FH124" s="53">
        <f>IPMT(Inputs!$C$34/12,Model!FH123,360,Inputs!$C$33)</f>
        <v>-457.72532000308712</v>
      </c>
      <c r="FI124" s="53">
        <f>IPMT(Inputs!$C$34/12,Model!FI123,360,Inputs!$C$33)</f>
        <v>-456.37750479390411</v>
      </c>
      <c r="FJ124" s="53">
        <f>IPMT(Inputs!$C$34/12,Model!FJ123,360,Inputs!$C$33)</f>
        <v>-455.02295050867514</v>
      </c>
      <c r="FK124" s="53">
        <f>IPMT(Inputs!$C$34/12,Model!FK123,360,Inputs!$C$33)</f>
        <v>-453.66162345202002</v>
      </c>
      <c r="FL124" s="53">
        <f>IPMT(Inputs!$C$34/12,Model!FL123,360,Inputs!$C$33)</f>
        <v>-452.29348976008168</v>
      </c>
      <c r="FM124" s="53">
        <f>IPMT(Inputs!$C$34/12,Model!FM123,360,Inputs!$C$33)</f>
        <v>-450.9185153996836</v>
      </c>
      <c r="FN124" s="53">
        <f>IPMT(Inputs!$C$34/12,Model!FN123,360,Inputs!$C$33)</f>
        <v>-449.53666616748336</v>
      </c>
      <c r="FO124" s="53">
        <f>IPMT(Inputs!$C$34/12,Model!FO123,360,Inputs!$C$33)</f>
        <v>-448.14790768912246</v>
      </c>
      <c r="FP124" s="53">
        <f>IPMT(Inputs!$C$34/12,Model!FP123,360,Inputs!$C$33)</f>
        <v>-446.75220541836956</v>
      </c>
      <c r="FQ124" s="53">
        <f>IPMT(Inputs!$C$34/12,Model!FQ123,360,Inputs!$C$33)</f>
        <v>-445.34952463626297</v>
      </c>
      <c r="FR124" s="53">
        <f>IPMT(Inputs!$C$34/12,Model!FR123,360,Inputs!$C$33)</f>
        <v>-443.93983045024572</v>
      </c>
      <c r="FS124" s="53">
        <f>IPMT(Inputs!$C$34/12,Model!FS123,360,Inputs!$C$33)</f>
        <v>-442.52308779329849</v>
      </c>
      <c r="FT124" s="53">
        <f>IPMT(Inputs!$C$34/12,Model!FT123,360,Inputs!$C$33)</f>
        <v>-441.09926142306648</v>
      </c>
      <c r="FU124" s="53">
        <f>IPMT(Inputs!$C$34/12,Model!FU123,360,Inputs!$C$33)</f>
        <v>-439.66831592098333</v>
      </c>
      <c r="FV124" s="53">
        <f>IPMT(Inputs!$C$34/12,Model!FV123,360,Inputs!$C$33)</f>
        <v>-438.23021569138973</v>
      </c>
      <c r="FW124" s="53">
        <f>IPMT(Inputs!$C$34/12,Model!FW123,360,Inputs!$C$33)</f>
        <v>-436.7849249606482</v>
      </c>
      <c r="FX124" s="53">
        <f>IPMT(Inputs!$C$34/12,Model!FX123,360,Inputs!$C$33)</f>
        <v>-435.33240777625298</v>
      </c>
      <c r="FY124" s="53">
        <f>IPMT(Inputs!$C$34/12,Model!FY123,360,Inputs!$C$33)</f>
        <v>-433.87262800593572</v>
      </c>
      <c r="FZ124" s="53">
        <f>IPMT(Inputs!$C$34/12,Model!FZ123,360,Inputs!$C$33)</f>
        <v>-432.40554933676702</v>
      </c>
      <c r="GA124" s="53">
        <f>IPMT(Inputs!$C$34/12,Model!GA123,360,Inputs!$C$33)</f>
        <v>-430.93113527425231</v>
      </c>
      <c r="GB124" s="53">
        <f>IPMT(Inputs!$C$34/12,Model!GB123,360,Inputs!$C$33)</f>
        <v>-429.4493491414251</v>
      </c>
      <c r="GC124" s="53">
        <f>IPMT(Inputs!$C$34/12,Model!GC123,360,Inputs!$C$33)</f>
        <v>-427.96015407793379</v>
      </c>
      <c r="GD124" s="53">
        <f>IPMT(Inputs!$C$34/12,Model!GD123,360,Inputs!$C$33)</f>
        <v>-426.4635130391249</v>
      </c>
      <c r="GE124" s="53">
        <f>IPMT(Inputs!$C$34/12,Model!GE123,360,Inputs!$C$33)</f>
        <v>-424.95938879512209</v>
      </c>
      <c r="GF124" s="53">
        <f>IPMT(Inputs!$C$34/12,Model!GF123,360,Inputs!$C$33)</f>
        <v>-423.44774392989916</v>
      </c>
      <c r="GG124" s="53">
        <f>IPMT(Inputs!$C$34/12,Model!GG123,360,Inputs!$C$33)</f>
        <v>-421.92854084035019</v>
      </c>
      <c r="GH124" s="53">
        <f>IPMT(Inputs!$C$34/12,Model!GH123,360,Inputs!$C$33)</f>
        <v>-420.40174173535343</v>
      </c>
      <c r="GI124" s="53">
        <f>IPMT(Inputs!$C$34/12,Model!GI123,360,Inputs!$C$33)</f>
        <v>-418.86730863483177</v>
      </c>
      <c r="GJ124" s="53">
        <f>IPMT(Inputs!$C$34/12,Model!GJ123,360,Inputs!$C$33)</f>
        <v>-417.32520336880742</v>
      </c>
      <c r="GK124" s="53">
        <f>IPMT(Inputs!$C$34/12,Model!GK123,360,Inputs!$C$33)</f>
        <v>-415.775387576453</v>
      </c>
      <c r="GL124" s="53">
        <f>IPMT(Inputs!$C$34/12,Model!GL123,360,Inputs!$C$33)</f>
        <v>-414.21782270513671</v>
      </c>
      <c r="GM124" s="53">
        <f>IPMT(Inputs!$C$34/12,Model!GM123,360,Inputs!$C$33)</f>
        <v>-412.65247000946397</v>
      </c>
      <c r="GN124" s="53">
        <f>IPMT(Inputs!$C$34/12,Model!GN123,360,Inputs!$C$33)</f>
        <v>-411.07929055031281</v>
      </c>
      <c r="GO124" s="53">
        <f>IPMT(Inputs!$C$34/12,Model!GO123,360,Inputs!$C$33)</f>
        <v>-409.4982451938659</v>
      </c>
      <c r="GP124" s="53">
        <f>IPMT(Inputs!$C$34/12,Model!GP123,360,Inputs!$C$33)</f>
        <v>-407.90929461063666</v>
      </c>
      <c r="GQ124" s="53">
        <f>IPMT(Inputs!$C$34/12,Model!GQ123,360,Inputs!$C$33)</f>
        <v>-406.31239927449138</v>
      </c>
      <c r="GR124" s="53">
        <f>IPMT(Inputs!$C$34/12,Model!GR123,360,Inputs!$C$33)</f>
        <v>-404.70751946166524</v>
      </c>
      <c r="GS124" s="53">
        <f>IPMT(Inputs!$C$34/12,Model!GS123,360,Inputs!$C$33)</f>
        <v>-403.09461524977525</v>
      </c>
      <c r="GT124" s="53">
        <f>IPMT(Inputs!$C$34/12,Model!GT123,360,Inputs!$C$33)</f>
        <v>-401.47364651682562</v>
      </c>
      <c r="GU124" s="53">
        <f>IPMT(Inputs!$C$34/12,Model!GU123,360,Inputs!$C$33)</f>
        <v>-399.84457294021115</v>
      </c>
      <c r="GV124" s="53">
        <f>IPMT(Inputs!$C$34/12,Model!GV123,360,Inputs!$C$33)</f>
        <v>-398.20735399571373</v>
      </c>
      <c r="GW124" s="53">
        <f>IPMT(Inputs!$C$34/12,Model!GW123,360,Inputs!$C$33)</f>
        <v>-396.56194895649389</v>
      </c>
      <c r="GX124" s="53">
        <f>IPMT(Inputs!$C$34/12,Model!GX123,360,Inputs!$C$33)</f>
        <v>-394.90831689207789</v>
      </c>
      <c r="GY124" s="53">
        <f>IPMT(Inputs!$C$34/12,Model!GY123,360,Inputs!$C$33)</f>
        <v>-393.24641666733976</v>
      </c>
      <c r="GZ124" s="53">
        <f>IPMT(Inputs!$C$34/12,Model!GZ123,360,Inputs!$C$33)</f>
        <v>-391.57620694147795</v>
      </c>
      <c r="HA124" s="53">
        <f>IPMT(Inputs!$C$34/12,Model!HA123,360,Inputs!$C$33)</f>
        <v>-389.89764616698687</v>
      </c>
      <c r="HB124" s="53">
        <f>IPMT(Inputs!$C$34/12,Model!HB123,360,Inputs!$C$33)</f>
        <v>-388.21069258862326</v>
      </c>
      <c r="HC124" s="53">
        <f>IPMT(Inputs!$C$34/12,Model!HC123,360,Inputs!$C$33)</f>
        <v>-386.51530424236796</v>
      </c>
      <c r="HD124" s="53">
        <f>IPMT(Inputs!$C$34/12,Model!HD123,360,Inputs!$C$33)</f>
        <v>-384.81143895438129</v>
      </c>
      <c r="HE124" s="53">
        <f>IPMT(Inputs!$C$34/12,Model!HE123,360,Inputs!$C$33)</f>
        <v>-383.09905433995476</v>
      </c>
      <c r="HF124" s="53">
        <f>IPMT(Inputs!$C$34/12,Model!HF123,360,Inputs!$C$33)</f>
        <v>-381.37810780245599</v>
      </c>
      <c r="HG124" s="53">
        <f>IPMT(Inputs!$C$34/12,Model!HG123,360,Inputs!$C$33)</f>
        <v>-379.64855653226971</v>
      </c>
      <c r="HH124" s="53">
        <f>IPMT(Inputs!$C$34/12,Model!HH123,360,Inputs!$C$33)</f>
        <v>-377.91035750573269</v>
      </c>
      <c r="HI124" s="53">
        <f>IPMT(Inputs!$C$34/12,Model!HI123,360,Inputs!$C$33)</f>
        <v>-376.16346748406278</v>
      </c>
      <c r="HJ124" s="53">
        <f>IPMT(Inputs!$C$34/12,Model!HJ123,360,Inputs!$C$33)</f>
        <v>-374.40784301228473</v>
      </c>
      <c r="HK124" s="53">
        <f>IPMT(Inputs!$C$34/12,Model!HK123,360,Inputs!$C$33)</f>
        <v>-372.64344041814758</v>
      </c>
      <c r="HL124" s="53">
        <f>IPMT(Inputs!$C$34/12,Model!HL123,360,Inputs!$C$33)</f>
        <v>-370.87021581103983</v>
      </c>
      <c r="HM124" s="53">
        <f>IPMT(Inputs!$C$34/12,Model!HM123,360,Inputs!$C$33)</f>
        <v>-369.08812508089659</v>
      </c>
      <c r="HN124" s="53">
        <f>IPMT(Inputs!$C$34/12,Model!HN123,360,Inputs!$C$33)</f>
        <v>-367.29712389710261</v>
      </c>
      <c r="HO124" s="53">
        <f>IPMT(Inputs!$C$34/12,Model!HO123,360,Inputs!$C$33)</f>
        <v>-365.49716770738962</v>
      </c>
      <c r="HP124" s="53">
        <f>IPMT(Inputs!$C$34/12,Model!HP123,360,Inputs!$C$33)</f>
        <v>-363.68821173672808</v>
      </c>
      <c r="HQ124" s="53">
        <f>IPMT(Inputs!$C$34/12,Model!HQ123,360,Inputs!$C$33)</f>
        <v>-361.87021098621312</v>
      </c>
      <c r="HR124" s="53">
        <f>IPMT(Inputs!$C$34/12,Model!HR123,360,Inputs!$C$33)</f>
        <v>-360.04312023194575</v>
      </c>
      <c r="HS124" s="53">
        <f>IPMT(Inputs!$C$34/12,Model!HS123,360,Inputs!$C$33)</f>
        <v>-358.20689402390695</v>
      </c>
      <c r="HT124" s="53">
        <f>IPMT(Inputs!$C$34/12,Model!HT123,360,Inputs!$C$33)</f>
        <v>-356.36148668482804</v>
      </c>
      <c r="HU124" s="53">
        <f>IPMT(Inputs!$C$34/12,Model!HU123,360,Inputs!$C$33)</f>
        <v>-354.50685230905373</v>
      </c>
      <c r="HV124" s="53">
        <f>IPMT(Inputs!$C$34/12,Model!HV123,360,Inputs!$C$33)</f>
        <v>-352.64294476140049</v>
      </c>
      <c r="HW124" s="53">
        <f>IPMT(Inputs!$C$34/12,Model!HW123,360,Inputs!$C$33)</f>
        <v>-350.76971767600901</v>
      </c>
      <c r="HX124" s="53">
        <f>IPMT(Inputs!$C$34/12,Model!HX123,360,Inputs!$C$33)</f>
        <v>-348.88712445519059</v>
      </c>
      <c r="HY124" s="53">
        <f>IPMT(Inputs!$C$34/12,Model!HY123,360,Inputs!$C$33)</f>
        <v>-346.99511826826807</v>
      </c>
      <c r="HZ124" s="53">
        <f>IPMT(Inputs!$C$34/12,Model!HZ123,360,Inputs!$C$33)</f>
        <v>-345.09365205041092</v>
      </c>
      <c r="IA124" s="53">
        <f>IPMT(Inputs!$C$34/12,Model!IA123,360,Inputs!$C$33)</f>
        <v>-343.18267850146447</v>
      </c>
      <c r="IB124" s="53">
        <f>IPMT(Inputs!$C$34/12,Model!IB123,360,Inputs!$C$33)</f>
        <v>-341.26215008477322</v>
      </c>
      <c r="IC124" s="53">
        <f>IPMT(Inputs!$C$34/12,Model!IC123,360,Inputs!$C$33)</f>
        <v>-339.3320190259987</v>
      </c>
      <c r="ID124" s="53">
        <f>IPMT(Inputs!$C$34/12,Model!ID123,360,Inputs!$C$33)</f>
        <v>-337.39223731193016</v>
      </c>
      <c r="IE124" s="53">
        <f>IPMT(Inputs!$C$34/12,Model!IE123,360,Inputs!$C$33)</f>
        <v>-335.44275668929134</v>
      </c>
      <c r="IF124" s="53">
        <f>IPMT(Inputs!$C$34/12,Model!IF123,360,Inputs!$C$33)</f>
        <v>-333.48352866353935</v>
      </c>
      <c r="IG124" s="53">
        <f>IPMT(Inputs!$C$34/12,Model!IG123,360,Inputs!$C$33)</f>
        <v>-331.51450449765855</v>
      </c>
      <c r="IH124" s="53">
        <f>IPMT(Inputs!$C$34/12,Model!IH123,360,Inputs!$C$33)</f>
        <v>-329.53563521094839</v>
      </c>
      <c r="II124" s="53">
        <f>IPMT(Inputs!$C$34/12,Model!II123,360,Inputs!$C$33)</f>
        <v>-327.54687157780467</v>
      </c>
      <c r="IJ124" s="53">
        <f>IPMT(Inputs!$C$34/12,Model!IJ123,360,Inputs!$C$33)</f>
        <v>-325.54816412649524</v>
      </c>
      <c r="IK124" s="53">
        <f>IPMT(Inputs!$C$34/12,Model!IK123,360,Inputs!$C$33)</f>
        <v>-323.53946313792915</v>
      </c>
      <c r="IL124" s="53">
        <f>IPMT(Inputs!$C$34/12,Model!IL123,360,Inputs!$C$33)</f>
        <v>-321.5207186444203</v>
      </c>
      <c r="IM124" s="53">
        <f>IPMT(Inputs!$C$34/12,Model!IM123,360,Inputs!$C$33)</f>
        <v>-319.49188042844395</v>
      </c>
      <c r="IN124" s="53">
        <f>IPMT(Inputs!$C$34/12,Model!IN123,360,Inputs!$C$33)</f>
        <v>-317.45289802138763</v>
      </c>
      <c r="IO124" s="53">
        <f>IPMT(Inputs!$C$34/12,Model!IO123,360,Inputs!$C$33)</f>
        <v>-315.40372070229608</v>
      </c>
      <c r="IP124" s="53">
        <f>IPMT(Inputs!$C$34/12,Model!IP123,360,Inputs!$C$33)</f>
        <v>-313.3442974966091</v>
      </c>
      <c r="IQ124" s="53">
        <f>IPMT(Inputs!$C$34/12,Model!IQ123,360,Inputs!$C$33)</f>
        <v>-311.27457717489364</v>
      </c>
      <c r="IR124" s="53">
        <f>IPMT(Inputs!$C$34/12,Model!IR123,360,Inputs!$C$33)</f>
        <v>-309.19450825156963</v>
      </c>
      <c r="IS124" s="53">
        <f>IPMT(Inputs!$C$34/12,Model!IS123,360,Inputs!$C$33)</f>
        <v>-307.10403898362898</v>
      </c>
      <c r="IT124" s="53">
        <f>IPMT(Inputs!$C$34/12,Model!IT123,360,Inputs!$C$33)</f>
        <v>-305.00311736934867</v>
      </c>
      <c r="IU124" s="53">
        <f>IPMT(Inputs!$C$34/12,Model!IU123,360,Inputs!$C$33)</f>
        <v>-302.89169114699689</v>
      </c>
      <c r="IV124" s="53">
        <f>IPMT(Inputs!$C$34/12,Model!IV123,360,Inputs!$C$33)</f>
        <v>-300.76970779353343</v>
      </c>
      <c r="IW124" s="53">
        <f>IPMT(Inputs!$C$34/12,Model!IW123,360,Inputs!$C$33)</f>
        <v>-298.63711452330261</v>
      </c>
      <c r="IX124" s="53">
        <f>IPMT(Inputs!$C$34/12,Model!IX123,360,Inputs!$C$33)</f>
        <v>-296.49385828672064</v>
      </c>
      <c r="IY124" s="53">
        <f>IPMT(Inputs!$C$34/12,Model!IY123,360,Inputs!$C$33)</f>
        <v>-294.33988576895575</v>
      </c>
      <c r="IZ124" s="53">
        <f>IPMT(Inputs!$C$34/12,Model!IZ123,360,Inputs!$C$33)</f>
        <v>-292.17514338860207</v>
      </c>
      <c r="JA124" s="53">
        <f>IPMT(Inputs!$C$34/12,Model!JA123,360,Inputs!$C$33)</f>
        <v>-289.99957729634656</v>
      </c>
      <c r="JB124" s="53">
        <f>IPMT(Inputs!$C$34/12,Model!JB123,360,Inputs!$C$33)</f>
        <v>-287.81313337362974</v>
      </c>
      <c r="JC124" s="53">
        <f>IPMT(Inputs!$C$34/12,Model!JC123,360,Inputs!$C$33)</f>
        <v>-285.61575723129948</v>
      </c>
      <c r="JD124" s="53">
        <f>IPMT(Inputs!$C$34/12,Model!JD123,360,Inputs!$C$33)</f>
        <v>-283.40739420825747</v>
      </c>
      <c r="JE124" s="53">
        <f>IPMT(Inputs!$C$34/12,Model!JE123,360,Inputs!$C$33)</f>
        <v>-281.18798937010024</v>
      </c>
      <c r="JF124" s="53">
        <f>IPMT(Inputs!$C$34/12,Model!JF123,360,Inputs!$C$33)</f>
        <v>-278.95748750775226</v>
      </c>
      <c r="JG124" s="53">
        <f>IPMT(Inputs!$C$34/12,Model!JG123,360,Inputs!$C$33)</f>
        <v>-276.71583313609261</v>
      </c>
      <c r="JH124" s="53">
        <f>IPMT(Inputs!$C$34/12,Model!JH123,360,Inputs!$C$33)</f>
        <v>-274.46297049257458</v>
      </c>
      <c r="JI124" s="53">
        <f>IPMT(Inputs!$C$34/12,Model!JI123,360,Inputs!$C$33)</f>
        <v>-272.19884353583888</v>
      </c>
      <c r="JJ124" s="53">
        <f>IPMT(Inputs!$C$34/12,Model!JJ123,360,Inputs!$C$33)</f>
        <v>-269.92339594431962</v>
      </c>
      <c r="JK124" s="53">
        <f>IPMT(Inputs!$C$34/12,Model!JK123,360,Inputs!$C$33)</f>
        <v>-267.63657111484275</v>
      </c>
      <c r="JL124" s="53">
        <f>IPMT(Inputs!$C$34/12,Model!JL123,360,Inputs!$C$33)</f>
        <v>-265.33831216121843</v>
      </c>
      <c r="JM124" s="53">
        <f>IPMT(Inputs!$C$34/12,Model!JM123,360,Inputs!$C$33)</f>
        <v>-263.02856191282609</v>
      </c>
      <c r="JN124" s="53">
        <f>IPMT(Inputs!$C$34/12,Model!JN123,360,Inputs!$C$33)</f>
        <v>-260.7072629131917</v>
      </c>
      <c r="JO124" s="53">
        <f>IPMT(Inputs!$C$34/12,Model!JO123,360,Inputs!$C$33)</f>
        <v>-258.37435741855921</v>
      </c>
      <c r="JP124" s="53">
        <f>IPMT(Inputs!$C$34/12,Model!JP123,360,Inputs!$C$33)</f>
        <v>-256.02978739645351</v>
      </c>
      <c r="JQ124" s="53">
        <f>IPMT(Inputs!$C$34/12,Model!JQ123,360,Inputs!$C$33)</f>
        <v>-253.67349452423724</v>
      </c>
      <c r="JR124" s="53">
        <f>IPMT(Inputs!$C$34/12,Model!JR123,360,Inputs!$C$33)</f>
        <v>-251.30542018765996</v>
      </c>
      <c r="JS124" s="53">
        <f>IPMT(Inputs!$C$34/12,Model!JS123,360,Inputs!$C$33)</f>
        <v>-248.92550547939985</v>
      </c>
      <c r="JT124" s="53">
        <f>IPMT(Inputs!$C$34/12,Model!JT123,360,Inputs!$C$33)</f>
        <v>-246.5336911975983</v>
      </c>
      <c r="JU124" s="53">
        <f>IPMT(Inputs!$C$34/12,Model!JU123,360,Inputs!$C$33)</f>
        <v>-244.12991784438779</v>
      </c>
      <c r="JV124" s="53">
        <f>IPMT(Inputs!$C$34/12,Model!JV123,360,Inputs!$C$33)</f>
        <v>-241.71412562441128</v>
      </c>
      <c r="JW124" s="53">
        <f>IPMT(Inputs!$C$34/12,Model!JW123,360,Inputs!$C$33)</f>
        <v>-239.2862544433348</v>
      </c>
      <c r="JX124" s="53">
        <f>IPMT(Inputs!$C$34/12,Model!JX123,360,Inputs!$C$33)</f>
        <v>-236.84624390635301</v>
      </c>
      <c r="JY124" s="53">
        <f>IPMT(Inputs!$C$34/12,Model!JY123,360,Inputs!$C$33)</f>
        <v>-234.39403331668632</v>
      </c>
      <c r="JZ124" s="53">
        <f>IPMT(Inputs!$C$34/12,Model!JZ123,360,Inputs!$C$33)</f>
        <v>-231.92956167407124</v>
      </c>
      <c r="KA124" s="53">
        <f>IPMT(Inputs!$C$34/12,Model!KA123,360,Inputs!$C$33)</f>
        <v>-229.4527676732431</v>
      </c>
      <c r="KB124" s="53">
        <f>IPMT(Inputs!$C$34/12,Model!KB123,360,Inputs!$C$33)</f>
        <v>-226.96358970241084</v>
      </c>
      <c r="KC124" s="53">
        <f>IPMT(Inputs!$C$34/12,Model!KC123,360,Inputs!$C$33)</f>
        <v>-224.46196584172441</v>
      </c>
      <c r="KD124" s="53">
        <f>IPMT(Inputs!$C$34/12,Model!KD123,360,Inputs!$C$33)</f>
        <v>-221.94783386173452</v>
      </c>
      <c r="KE124" s="53">
        <f>IPMT(Inputs!$C$34/12,Model!KE123,360,Inputs!$C$33)</f>
        <v>-219.42113122184475</v>
      </c>
      <c r="KF124" s="53">
        <f>IPMT(Inputs!$C$34/12,Model!KF123,360,Inputs!$C$33)</f>
        <v>-216.88179506875551</v>
      </c>
      <c r="KG124" s="53">
        <f>IPMT(Inputs!$C$34/12,Model!KG123,360,Inputs!$C$33)</f>
        <v>-214.32976223490073</v>
      </c>
      <c r="KH124" s="53">
        <f>IPMT(Inputs!$C$34/12,Model!KH123,360,Inputs!$C$33)</f>
        <v>-211.76496923687679</v>
      </c>
      <c r="KI124" s="53">
        <f>IPMT(Inputs!$C$34/12,Model!KI123,360,Inputs!$C$33)</f>
        <v>-209.18735227386267</v>
      </c>
      <c r="KJ124" s="53">
        <f>IPMT(Inputs!$C$34/12,Model!KJ123,360,Inputs!$C$33)</f>
        <v>-206.59684722603347</v>
      </c>
      <c r="KK124" s="53">
        <f>IPMT(Inputs!$C$34/12,Model!KK123,360,Inputs!$C$33)</f>
        <v>-203.99338965296519</v>
      </c>
      <c r="KL124" s="53">
        <f>IPMT(Inputs!$C$34/12,Model!KL123,360,Inputs!$C$33)</f>
        <v>-201.37691479203153</v>
      </c>
      <c r="KM124" s="53">
        <f>IPMT(Inputs!$C$34/12,Model!KM123,360,Inputs!$C$33)</f>
        <v>-198.74735755679319</v>
      </c>
      <c r="KN124" s="53">
        <f>IPMT(Inputs!$C$34/12,Model!KN123,360,Inputs!$C$33)</f>
        <v>-196.10465253537868</v>
      </c>
      <c r="KO124" s="53">
        <f>IPMT(Inputs!$C$34/12,Model!KO123,360,Inputs!$C$33)</f>
        <v>-193.44873398885707</v>
      </c>
      <c r="KP124" s="53">
        <f>IPMT(Inputs!$C$34/12,Model!KP123,360,Inputs!$C$33)</f>
        <v>-190.77953584960292</v>
      </c>
      <c r="KQ124" s="53">
        <f>IPMT(Inputs!$C$34/12,Model!KQ123,360,Inputs!$C$33)</f>
        <v>-188.09699171965244</v>
      </c>
      <c r="KR124" s="53">
        <f>IPMT(Inputs!$C$34/12,Model!KR123,360,Inputs!$C$33)</f>
        <v>-185.40103486905221</v>
      </c>
      <c r="KS124" s="53">
        <f>IPMT(Inputs!$C$34/12,Model!KS123,360,Inputs!$C$33)</f>
        <v>-182.69159823419895</v>
      </c>
      <c r="KT124" s="53">
        <f>IPMT(Inputs!$C$34/12,Model!KT123,360,Inputs!$C$33)</f>
        <v>-179.96861441617145</v>
      </c>
      <c r="KU124" s="53">
        <f>IPMT(Inputs!$C$34/12,Model!KU123,360,Inputs!$C$33)</f>
        <v>-177.23201567905383</v>
      </c>
      <c r="KV124" s="53">
        <f>IPMT(Inputs!$C$34/12,Model!KV123,360,Inputs!$C$33)</f>
        <v>-174.48173394825065</v>
      </c>
      <c r="KW124" s="53">
        <f>IPMT(Inputs!$C$34/12,Model!KW123,360,Inputs!$C$33)</f>
        <v>-171.71770080879338</v>
      </c>
      <c r="KX124" s="53">
        <f>IPMT(Inputs!$C$34/12,Model!KX123,360,Inputs!$C$33)</f>
        <v>-168.93984750363884</v>
      </c>
      <c r="KY124" s="53">
        <f>IPMT(Inputs!$C$34/12,Model!KY123,360,Inputs!$C$33)</f>
        <v>-166.14810493195856</v>
      </c>
      <c r="KZ124" s="53">
        <f>IPMT(Inputs!$C$34/12,Model!KZ123,360,Inputs!$C$33)</f>
        <v>-163.34240364741984</v>
      </c>
      <c r="LA124" s="53">
        <f>IPMT(Inputs!$C$34/12,Model!LA123,360,Inputs!$C$33)</f>
        <v>-160.52267385645851</v>
      </c>
      <c r="LB124" s="53">
        <f>IPMT(Inputs!$C$34/12,Model!LB123,360,Inputs!$C$33)</f>
        <v>-157.68884541654231</v>
      </c>
      <c r="LC124" s="53">
        <f>IPMT(Inputs!$C$34/12,Model!LC123,360,Inputs!$C$33)</f>
        <v>-154.84084783442654</v>
      </c>
      <c r="LD124" s="53">
        <f>IPMT(Inputs!$C$34/12,Model!LD123,360,Inputs!$C$33)</f>
        <v>-151.97861026440017</v>
      </c>
      <c r="LE124" s="53">
        <f>IPMT(Inputs!$C$34/12,Model!LE123,360,Inputs!$C$33)</f>
        <v>-149.10206150652368</v>
      </c>
      <c r="LF124" s="53">
        <f>IPMT(Inputs!$C$34/12,Model!LF123,360,Inputs!$C$33)</f>
        <v>-146.21113000485784</v>
      </c>
      <c r="LG124" s="53">
        <f>IPMT(Inputs!$C$34/12,Model!LG123,360,Inputs!$C$33)</f>
        <v>-143.30574384568362</v>
      </c>
      <c r="LH124" s="53">
        <f>IPMT(Inputs!$C$34/12,Model!LH123,360,Inputs!$C$33)</f>
        <v>-140.38583075571356</v>
      </c>
      <c r="LI124" s="53">
        <f>IPMT(Inputs!$C$34/12,Model!LI123,360,Inputs!$C$33)</f>
        <v>-137.45131810029366</v>
      </c>
      <c r="LJ124" s="53">
        <f>IPMT(Inputs!$C$34/12,Model!LJ123,360,Inputs!$C$33)</f>
        <v>-134.50213288159662</v>
      </c>
      <c r="LK124" s="53">
        <f>IPMT(Inputs!$C$34/12,Model!LK123,360,Inputs!$C$33)</f>
        <v>-131.53820173680609</v>
      </c>
      <c r="LL124" s="53">
        <f>IPMT(Inputs!$C$34/12,Model!LL123,360,Inputs!$C$33)</f>
        <v>-128.55945093629165</v>
      </c>
      <c r="LM124" s="53">
        <f>IPMT(Inputs!$C$34/12,Model!LM123,360,Inputs!$C$33)</f>
        <v>-125.56580638177462</v>
      </c>
      <c r="LN124" s="53">
        <f>IPMT(Inputs!$C$34/12,Model!LN123,360,Inputs!$C$33)</f>
        <v>-122.55719360448502</v>
      </c>
      <c r="LO124" s="53">
        <f>IPMT(Inputs!$C$34/12,Model!LO123,360,Inputs!$C$33)</f>
        <v>-119.53353776330896</v>
      </c>
      <c r="LP124" s="53">
        <f>IPMT(Inputs!$C$34/12,Model!LP123,360,Inputs!$C$33)</f>
        <v>-116.49476364292703</v>
      </c>
      <c r="LQ124" s="53">
        <f>IPMT(Inputs!$C$34/12,Model!LQ123,360,Inputs!$C$33)</f>
        <v>-113.44079565194316</v>
      </c>
      <c r="LR124" s="53">
        <f>IPMT(Inputs!$C$34/12,Model!LR123,360,Inputs!$C$33)</f>
        <v>-110.37155782100439</v>
      </c>
      <c r="LS124" s="53">
        <f>IPMT(Inputs!$C$34/12,Model!LS123,360,Inputs!$C$33)</f>
        <v>-107.28697380091091</v>
      </c>
      <c r="LT124" s="53">
        <f>IPMT(Inputs!$C$34/12,Model!LT123,360,Inputs!$C$33)</f>
        <v>-104.18696686071699</v>
      </c>
      <c r="LU124" s="53">
        <f>IPMT(Inputs!$C$34/12,Model!LU123,360,Inputs!$C$33)</f>
        <v>-101.07145988582209</v>
      </c>
      <c r="LV124" s="53">
        <f>IPMT(Inputs!$C$34/12,Model!LV123,360,Inputs!$C$33)</f>
        <v>-97.940375376052728</v>
      </c>
      <c r="LW124" s="53">
        <f>IPMT(Inputs!$C$34/12,Model!LW123,360,Inputs!$C$33)</f>
        <v>-94.793635443734473</v>
      </c>
      <c r="LX124" s="53">
        <f>IPMT(Inputs!$C$34/12,Model!LX123,360,Inputs!$C$33)</f>
        <v>-91.631161811754666</v>
      </c>
      <c r="LY124" s="53">
        <f>IPMT(Inputs!$C$34/12,Model!LY123,360,Inputs!$C$33)</f>
        <v>-88.452875811614945</v>
      </c>
      <c r="LZ124" s="53">
        <f>IPMT(Inputs!$C$34/12,Model!LZ123,360,Inputs!$C$33)</f>
        <v>-85.258698381474559</v>
      </c>
      <c r="MA124" s="53">
        <f>IPMT(Inputs!$C$34/12,Model!MA123,360,Inputs!$C$33)</f>
        <v>-82.048550064183445</v>
      </c>
      <c r="MB124" s="53">
        <f>IPMT(Inputs!$C$34/12,Model!MB123,360,Inputs!$C$33)</f>
        <v>-78.822351005305862</v>
      </c>
      <c r="MC124" s="53">
        <f>IPMT(Inputs!$C$34/12,Model!MC123,360,Inputs!$C$33)</f>
        <v>-75.580020951133918</v>
      </c>
      <c r="MD124" s="53">
        <f>IPMT(Inputs!$C$34/12,Model!MD123,360,Inputs!$C$33)</f>
        <v>-72.321479246691112</v>
      </c>
      <c r="ME124" s="53">
        <f>IPMT(Inputs!$C$34/12,Model!ME123,360,Inputs!$C$33)</f>
        <v>-69.046644833726063</v>
      </c>
      <c r="MF124" s="53">
        <f>IPMT(Inputs!$C$34/12,Model!MF123,360,Inputs!$C$33)</f>
        <v>-65.755436248696213</v>
      </c>
      <c r="MG124" s="53">
        <f>IPMT(Inputs!$C$34/12,Model!MG123,360,Inputs!$C$33)</f>
        <v>-62.447771620741207</v>
      </c>
      <c r="MH124" s="53">
        <f>IPMT(Inputs!$C$34/12,Model!MH123,360,Inputs!$C$33)</f>
        <v>-59.12356866964641</v>
      </c>
      <c r="MI124" s="53">
        <f>IPMT(Inputs!$C$34/12,Model!MI123,360,Inputs!$C$33)</f>
        <v>-55.782744703796162</v>
      </c>
      <c r="MJ124" s="53">
        <f>IPMT(Inputs!$C$34/12,Model!MJ123,360,Inputs!$C$33)</f>
        <v>-52.425216618116657</v>
      </c>
      <c r="MK124" s="53">
        <f>IPMT(Inputs!$C$34/12,Model!MK123,360,Inputs!$C$33)</f>
        <v>-49.050900892008748</v>
      </c>
      <c r="ML124" s="53">
        <f>IPMT(Inputs!$C$34/12,Model!ML123,360,Inputs!$C$33)</f>
        <v>-45.659713587270318</v>
      </c>
      <c r="MM124" s="53">
        <f>IPMT(Inputs!$C$34/12,Model!MM123,360,Inputs!$C$33)</f>
        <v>-42.251570346008187</v>
      </c>
      <c r="MN124" s="53">
        <f>IPMT(Inputs!$C$34/12,Model!MN123,360,Inputs!$C$33)</f>
        <v>-38.826386388539731</v>
      </c>
      <c r="MO124" s="53">
        <f>IPMT(Inputs!$C$34/12,Model!MO123,360,Inputs!$C$33)</f>
        <v>-35.384076511283951</v>
      </c>
      <c r="MP124" s="53">
        <f>IPMT(Inputs!$C$34/12,Model!MP123,360,Inputs!$C$33)</f>
        <v>-31.924555084641881</v>
      </c>
      <c r="MQ124" s="53">
        <f>IPMT(Inputs!$C$34/12,Model!MQ123,360,Inputs!$C$33)</f>
        <v>-28.447736050866602</v>
      </c>
      <c r="MR124" s="53">
        <f>IPMT(Inputs!$C$34/12,Model!MR123,360,Inputs!$C$33)</f>
        <v>-24.953532921922442</v>
      </c>
      <c r="MS124" s="53">
        <f>IPMT(Inputs!$C$34/12,Model!MS123,360,Inputs!$C$33)</f>
        <v>-21.441858777333575</v>
      </c>
      <c r="MT124" s="53">
        <f>IPMT(Inputs!$C$34/12,Model!MT123,360,Inputs!$C$33)</f>
        <v>-17.912626262021753</v>
      </c>
      <c r="MU124" s="53">
        <f>IPMT(Inputs!$C$34/12,Model!MU123,360,Inputs!$C$33)</f>
        <v>-14.365747584133373</v>
      </c>
      <c r="MV124" s="53">
        <f>IPMT(Inputs!$C$34/12,Model!MV123,360,Inputs!$C$33)</f>
        <v>-10.801134512855556</v>
      </c>
      <c r="MW124" s="53">
        <f>IPMT(Inputs!$C$34/12,Model!MW123,360,Inputs!$C$33)</f>
        <v>-7.2186983762213472</v>
      </c>
      <c r="MX124" s="53">
        <f>IPMT(Inputs!$C$34/12,Model!MX123,360,Inputs!$C$33)</f>
        <v>-3.6183500589039665</v>
      </c>
    </row>
    <row r="125" spans="2:362" x14ac:dyDescent="0.2">
      <c r="B125" s="41" t="s">
        <v>64</v>
      </c>
      <c r="C125" s="53">
        <f>PPMT(Inputs!$C$34/12,Model!C123,360,Inputs!$C$33)</f>
        <v>-120.76036183969717</v>
      </c>
      <c r="D125" s="53">
        <f>PPMT(Inputs!$C$34/12,Model!D123,360,Inputs!$C$33)</f>
        <v>-121.36416364889566</v>
      </c>
      <c r="E125" s="53">
        <f>PPMT(Inputs!$C$34/12,Model!E123,360,Inputs!$C$33)</f>
        <v>-121.97098446714011</v>
      </c>
      <c r="F125" s="53">
        <f>PPMT(Inputs!$C$34/12,Model!F123,360,Inputs!$C$33)</f>
        <v>-122.58083938947583</v>
      </c>
      <c r="G125" s="53">
        <f>PPMT(Inputs!$C$34/12,Model!G123,360,Inputs!$C$33)</f>
        <v>-123.19374358642321</v>
      </c>
      <c r="H125" s="53">
        <f>PPMT(Inputs!$C$34/12,Model!H123,360,Inputs!$C$33)</f>
        <v>-123.80971230435533</v>
      </c>
      <c r="I125" s="53">
        <f>PPMT(Inputs!$C$34/12,Model!I123,360,Inputs!$C$33)</f>
        <v>-124.42876086587708</v>
      </c>
      <c r="J125" s="53">
        <f>PPMT(Inputs!$C$34/12,Model!J123,360,Inputs!$C$33)</f>
        <v>-125.05090467020649</v>
      </c>
      <c r="K125" s="53">
        <f>PPMT(Inputs!$C$34/12,Model!K123,360,Inputs!$C$33)</f>
        <v>-125.67615919355752</v>
      </c>
      <c r="L125" s="53">
        <f>PPMT(Inputs!$C$34/12,Model!L123,360,Inputs!$C$33)</f>
        <v>-126.30453998952531</v>
      </c>
      <c r="M125" s="53">
        <f>PPMT(Inputs!$C$34/12,Model!M123,360,Inputs!$C$33)</f>
        <v>-126.93606268947293</v>
      </c>
      <c r="N125" s="53">
        <f>PPMT(Inputs!$C$34/12,Model!N123,360,Inputs!$C$33)</f>
        <v>-127.57074300292028</v>
      </c>
      <c r="O125" s="53">
        <f>PPMT(Inputs!$C$34/12,Model!O123,360,Inputs!$C$33)</f>
        <v>-128.20859671793491</v>
      </c>
      <c r="P125" s="53">
        <f>PPMT(Inputs!$C$34/12,Model!P123,360,Inputs!$C$33)</f>
        <v>-128.84963970152455</v>
      </c>
      <c r="Q125" s="53">
        <f>PPMT(Inputs!$C$34/12,Model!Q123,360,Inputs!$C$33)</f>
        <v>-129.49388790003218</v>
      </c>
      <c r="R125" s="53">
        <f>PPMT(Inputs!$C$34/12,Model!R123,360,Inputs!$C$33)</f>
        <v>-130.14135733953233</v>
      </c>
      <c r="S125" s="53">
        <f>PPMT(Inputs!$C$34/12,Model!S123,360,Inputs!$C$33)</f>
        <v>-130.79206412623003</v>
      </c>
      <c r="T125" s="53">
        <f>PPMT(Inputs!$C$34/12,Model!T123,360,Inputs!$C$33)</f>
        <v>-131.44602444686114</v>
      </c>
      <c r="U125" s="53">
        <f>PPMT(Inputs!$C$34/12,Model!U123,360,Inputs!$C$33)</f>
        <v>-132.10325456909547</v>
      </c>
      <c r="V125" s="53">
        <f>PPMT(Inputs!$C$34/12,Model!V123,360,Inputs!$C$33)</f>
        <v>-132.76377084194095</v>
      </c>
      <c r="W125" s="53">
        <f>PPMT(Inputs!$C$34/12,Model!W123,360,Inputs!$C$33)</f>
        <v>-133.42758969615068</v>
      </c>
      <c r="X125" s="53">
        <f>PPMT(Inputs!$C$34/12,Model!X123,360,Inputs!$C$33)</f>
        <v>-134.0947276446314</v>
      </c>
      <c r="Y125" s="53">
        <f>PPMT(Inputs!$C$34/12,Model!Y123,360,Inputs!$C$33)</f>
        <v>-134.76520128285458</v>
      </c>
      <c r="Z125" s="53">
        <f>PPMT(Inputs!$C$34/12,Model!Z123,360,Inputs!$C$33)</f>
        <v>-135.43902728926884</v>
      </c>
      <c r="AA125" s="53">
        <f>PPMT(Inputs!$C$34/12,Model!AA123,360,Inputs!$C$33)</f>
        <v>-136.11622242571516</v>
      </c>
      <c r="AB125" s="53">
        <f>PPMT(Inputs!$C$34/12,Model!AB123,360,Inputs!$C$33)</f>
        <v>-136.79680353784377</v>
      </c>
      <c r="AC125" s="53">
        <f>PPMT(Inputs!$C$34/12,Model!AC123,360,Inputs!$C$33)</f>
        <v>-137.48078755553297</v>
      </c>
      <c r="AD125" s="53">
        <f>PPMT(Inputs!$C$34/12,Model!AD123,360,Inputs!$C$33)</f>
        <v>-138.16819149331064</v>
      </c>
      <c r="AE125" s="53">
        <f>PPMT(Inputs!$C$34/12,Model!AE123,360,Inputs!$C$33)</f>
        <v>-138.85903245077719</v>
      </c>
      <c r="AF125" s="53">
        <f>PPMT(Inputs!$C$34/12,Model!AF123,360,Inputs!$C$33)</f>
        <v>-139.55332761303109</v>
      </c>
      <c r="AG125" s="53">
        <f>PPMT(Inputs!$C$34/12,Model!AG123,360,Inputs!$C$33)</f>
        <v>-140.25109425109625</v>
      </c>
      <c r="AH125" s="53">
        <f>PPMT(Inputs!$C$34/12,Model!AH123,360,Inputs!$C$33)</f>
        <v>-140.95234972235173</v>
      </c>
      <c r="AI125" s="53">
        <f>PPMT(Inputs!$C$34/12,Model!AI123,360,Inputs!$C$33)</f>
        <v>-141.65711147096346</v>
      </c>
      <c r="AJ125" s="53">
        <f>PPMT(Inputs!$C$34/12,Model!AJ123,360,Inputs!$C$33)</f>
        <v>-142.36539702831828</v>
      </c>
      <c r="AK125" s="53">
        <f>PPMT(Inputs!$C$34/12,Model!AK123,360,Inputs!$C$33)</f>
        <v>-143.0772240134599</v>
      </c>
      <c r="AL125" s="53">
        <f>PPMT(Inputs!$C$34/12,Model!AL123,360,Inputs!$C$33)</f>
        <v>-143.79261013352718</v>
      </c>
      <c r="AM125" s="53">
        <f>PPMT(Inputs!$C$34/12,Model!AM123,360,Inputs!$C$33)</f>
        <v>-144.51157318419482</v>
      </c>
      <c r="AN125" s="53">
        <f>PPMT(Inputs!$C$34/12,Model!AN123,360,Inputs!$C$33)</f>
        <v>-145.23413105011579</v>
      </c>
      <c r="AO125" s="53">
        <f>PPMT(Inputs!$C$34/12,Model!AO123,360,Inputs!$C$33)</f>
        <v>-145.96030170536639</v>
      </c>
      <c r="AP125" s="53">
        <f>PPMT(Inputs!$C$34/12,Model!AP123,360,Inputs!$C$33)</f>
        <v>-146.6901032138932</v>
      </c>
      <c r="AQ125" s="53">
        <f>PPMT(Inputs!$C$34/12,Model!AQ123,360,Inputs!$C$33)</f>
        <v>-147.42355372996269</v>
      </c>
      <c r="AR125" s="53">
        <f>PPMT(Inputs!$C$34/12,Model!AR123,360,Inputs!$C$33)</f>
        <v>-148.16067149861249</v>
      </c>
      <c r="AS125" s="53">
        <f>PPMT(Inputs!$C$34/12,Model!AS123,360,Inputs!$C$33)</f>
        <v>-148.90147485610555</v>
      </c>
      <c r="AT125" s="53">
        <f>PPMT(Inputs!$C$34/12,Model!AT123,360,Inputs!$C$33)</f>
        <v>-149.6459822303861</v>
      </c>
      <c r="AU125" s="53">
        <f>PPMT(Inputs!$C$34/12,Model!AU123,360,Inputs!$C$33)</f>
        <v>-150.39421214153802</v>
      </c>
      <c r="AV125" s="53">
        <f>PPMT(Inputs!$C$34/12,Model!AV123,360,Inputs!$C$33)</f>
        <v>-151.14618320224571</v>
      </c>
      <c r="AW125" s="53">
        <f>PPMT(Inputs!$C$34/12,Model!AW123,360,Inputs!$C$33)</f>
        <v>-151.90191411825691</v>
      </c>
      <c r="AX125" s="53">
        <f>PPMT(Inputs!$C$34/12,Model!AX123,360,Inputs!$C$33)</f>
        <v>-152.66142368884823</v>
      </c>
      <c r="AY125" s="53">
        <f>PPMT(Inputs!$C$34/12,Model!AY123,360,Inputs!$C$33)</f>
        <v>-153.42473080729243</v>
      </c>
      <c r="AZ125" s="53">
        <f>PPMT(Inputs!$C$34/12,Model!AZ123,360,Inputs!$C$33)</f>
        <v>-154.19185446132892</v>
      </c>
      <c r="BA125" s="53">
        <f>PPMT(Inputs!$C$34/12,Model!BA123,360,Inputs!$C$33)</f>
        <v>-154.96281373363556</v>
      </c>
      <c r="BB125" s="53">
        <f>PPMT(Inputs!$C$34/12,Model!BB123,360,Inputs!$C$33)</f>
        <v>-155.73762780230376</v>
      </c>
      <c r="BC125" s="53">
        <f>PPMT(Inputs!$C$34/12,Model!BC123,360,Inputs!$C$33)</f>
        <v>-156.51631594131524</v>
      </c>
      <c r="BD125" s="53">
        <f>PPMT(Inputs!$C$34/12,Model!BD123,360,Inputs!$C$33)</f>
        <v>-157.29889752102184</v>
      </c>
      <c r="BE125" s="53">
        <f>PPMT(Inputs!$C$34/12,Model!BE123,360,Inputs!$C$33)</f>
        <v>-158.08539200862694</v>
      </c>
      <c r="BF125" s="53">
        <f>PPMT(Inputs!$C$34/12,Model!BF123,360,Inputs!$C$33)</f>
        <v>-158.87581896867007</v>
      </c>
      <c r="BG125" s="53">
        <f>PPMT(Inputs!$C$34/12,Model!BG123,360,Inputs!$C$33)</f>
        <v>-159.67019806351342</v>
      </c>
      <c r="BH125" s="53">
        <f>PPMT(Inputs!$C$34/12,Model!BH123,360,Inputs!$C$33)</f>
        <v>-160.46854905383103</v>
      </c>
      <c r="BI125" s="53">
        <f>PPMT(Inputs!$C$34/12,Model!BI123,360,Inputs!$C$33)</f>
        <v>-161.27089179910013</v>
      </c>
      <c r="BJ125" s="53">
        <f>PPMT(Inputs!$C$34/12,Model!BJ123,360,Inputs!$C$33)</f>
        <v>-162.07724625809564</v>
      </c>
      <c r="BK125" s="53">
        <f>PPMT(Inputs!$C$34/12,Model!BK123,360,Inputs!$C$33)</f>
        <v>-162.88763248938614</v>
      </c>
      <c r="BL125" s="53">
        <f>PPMT(Inputs!$C$34/12,Model!BL123,360,Inputs!$C$33)</f>
        <v>-163.70207065183305</v>
      </c>
      <c r="BM125" s="53">
        <f>PPMT(Inputs!$C$34/12,Model!BM123,360,Inputs!$C$33)</f>
        <v>-164.52058100509225</v>
      </c>
      <c r="BN125" s="53">
        <f>PPMT(Inputs!$C$34/12,Model!BN123,360,Inputs!$C$33)</f>
        <v>-165.34318391011766</v>
      </c>
      <c r="BO125" s="53">
        <f>PPMT(Inputs!$C$34/12,Model!BO123,360,Inputs!$C$33)</f>
        <v>-166.16989982966828</v>
      </c>
      <c r="BP125" s="53">
        <f>PPMT(Inputs!$C$34/12,Model!BP123,360,Inputs!$C$33)</f>
        <v>-167.0007493288166</v>
      </c>
      <c r="BQ125" s="53">
        <f>PPMT(Inputs!$C$34/12,Model!BQ123,360,Inputs!$C$33)</f>
        <v>-167.8357530754607</v>
      </c>
      <c r="BR125" s="53">
        <f>PPMT(Inputs!$C$34/12,Model!BR123,360,Inputs!$C$33)</f>
        <v>-168.67493184083801</v>
      </c>
      <c r="BS125" s="53">
        <f>PPMT(Inputs!$C$34/12,Model!BS123,360,Inputs!$C$33)</f>
        <v>-169.5183065000422</v>
      </c>
      <c r="BT125" s="53">
        <f>PPMT(Inputs!$C$34/12,Model!BT123,360,Inputs!$C$33)</f>
        <v>-170.36589803254242</v>
      </c>
      <c r="BU125" s="53">
        <f>PPMT(Inputs!$C$34/12,Model!BU123,360,Inputs!$C$33)</f>
        <v>-171.2177275227051</v>
      </c>
      <c r="BV125" s="53">
        <f>PPMT(Inputs!$C$34/12,Model!BV123,360,Inputs!$C$33)</f>
        <v>-172.07381616031864</v>
      </c>
      <c r="BW125" s="53">
        <f>PPMT(Inputs!$C$34/12,Model!BW123,360,Inputs!$C$33)</f>
        <v>-172.93418524112022</v>
      </c>
      <c r="BX125" s="53">
        <f>PPMT(Inputs!$C$34/12,Model!BX123,360,Inputs!$C$33)</f>
        <v>-173.79885616732582</v>
      </c>
      <c r="BY125" s="53">
        <f>PPMT(Inputs!$C$34/12,Model!BY123,360,Inputs!$C$33)</f>
        <v>-174.66785044816245</v>
      </c>
      <c r="BZ125" s="53">
        <f>PPMT(Inputs!$C$34/12,Model!BZ123,360,Inputs!$C$33)</f>
        <v>-175.54118970040329</v>
      </c>
      <c r="CA125" s="53">
        <f>PPMT(Inputs!$C$34/12,Model!CA123,360,Inputs!$C$33)</f>
        <v>-176.41889564890528</v>
      </c>
      <c r="CB125" s="53">
        <f>PPMT(Inputs!$C$34/12,Model!CB123,360,Inputs!$C$33)</f>
        <v>-177.30099012714984</v>
      </c>
      <c r="CC125" s="53">
        <f>PPMT(Inputs!$C$34/12,Model!CC123,360,Inputs!$C$33)</f>
        <v>-178.18749507778557</v>
      </c>
      <c r="CD125" s="53">
        <f>PPMT(Inputs!$C$34/12,Model!CD123,360,Inputs!$C$33)</f>
        <v>-179.07843255317454</v>
      </c>
      <c r="CE125" s="53">
        <f>PPMT(Inputs!$C$34/12,Model!CE123,360,Inputs!$C$33)</f>
        <v>-179.97382471594037</v>
      </c>
      <c r="CF125" s="53">
        <f>PPMT(Inputs!$C$34/12,Model!CF123,360,Inputs!$C$33)</f>
        <v>-180.87369383952006</v>
      </c>
      <c r="CG125" s="53">
        <f>PPMT(Inputs!$C$34/12,Model!CG123,360,Inputs!$C$33)</f>
        <v>-181.77806230871767</v>
      </c>
      <c r="CH125" s="53">
        <f>PPMT(Inputs!$C$34/12,Model!CH123,360,Inputs!$C$33)</f>
        <v>-182.68695262026125</v>
      </c>
      <c r="CI125" s="53">
        <f>PPMT(Inputs!$C$34/12,Model!CI123,360,Inputs!$C$33)</f>
        <v>-183.60038738336257</v>
      </c>
      <c r="CJ125" s="53">
        <f>PPMT(Inputs!$C$34/12,Model!CJ123,360,Inputs!$C$33)</f>
        <v>-184.51838932027934</v>
      </c>
      <c r="CK125" s="53">
        <f>PPMT(Inputs!$C$34/12,Model!CK123,360,Inputs!$C$33)</f>
        <v>-185.44098126688078</v>
      </c>
      <c r="CL125" s="53">
        <f>PPMT(Inputs!$C$34/12,Model!CL123,360,Inputs!$C$33)</f>
        <v>-186.36818617321518</v>
      </c>
      <c r="CM125" s="53">
        <f>PPMT(Inputs!$C$34/12,Model!CM123,360,Inputs!$C$33)</f>
        <v>-187.30002710408127</v>
      </c>
      <c r="CN125" s="53">
        <f>PPMT(Inputs!$C$34/12,Model!CN123,360,Inputs!$C$33)</f>
        <v>-188.23652723960168</v>
      </c>
      <c r="CO125" s="53">
        <f>PPMT(Inputs!$C$34/12,Model!CO123,360,Inputs!$C$33)</f>
        <v>-189.17770987579971</v>
      </c>
      <c r="CP125" s="53">
        <f>PPMT(Inputs!$C$34/12,Model!CP123,360,Inputs!$C$33)</f>
        <v>-190.12359842517867</v>
      </c>
      <c r="CQ125" s="53">
        <f>PPMT(Inputs!$C$34/12,Model!CQ123,360,Inputs!$C$33)</f>
        <v>-191.0742164173046</v>
      </c>
      <c r="CR125" s="53">
        <f>PPMT(Inputs!$C$34/12,Model!CR123,360,Inputs!$C$33)</f>
        <v>-192.02958749939108</v>
      </c>
      <c r="CS125" s="53">
        <f>PPMT(Inputs!$C$34/12,Model!CS123,360,Inputs!$C$33)</f>
        <v>-192.989735436888</v>
      </c>
      <c r="CT125" s="53">
        <f>PPMT(Inputs!$C$34/12,Model!CT123,360,Inputs!$C$33)</f>
        <v>-193.95468411407248</v>
      </c>
      <c r="CU125" s="53">
        <f>PPMT(Inputs!$C$34/12,Model!CU123,360,Inputs!$C$33)</f>
        <v>-194.92445753464284</v>
      </c>
      <c r="CV125" s="53">
        <f>PPMT(Inputs!$C$34/12,Model!CV123,360,Inputs!$C$33)</f>
        <v>-195.89907982231608</v>
      </c>
      <c r="CW125" s="53">
        <f>PPMT(Inputs!$C$34/12,Model!CW123,360,Inputs!$C$33)</f>
        <v>-196.87857522142764</v>
      </c>
      <c r="CX125" s="53">
        <f>PPMT(Inputs!$C$34/12,Model!CX123,360,Inputs!$C$33)</f>
        <v>-197.86296809753483</v>
      </c>
      <c r="CY125" s="53">
        <f>PPMT(Inputs!$C$34/12,Model!CY123,360,Inputs!$C$33)</f>
        <v>-198.85228293802243</v>
      </c>
      <c r="CZ125" s="53">
        <f>PPMT(Inputs!$C$34/12,Model!CZ123,360,Inputs!$C$33)</f>
        <v>-199.84654435271258</v>
      </c>
      <c r="DA125" s="53">
        <f>PPMT(Inputs!$C$34/12,Model!DA123,360,Inputs!$C$33)</f>
        <v>-200.84577707447613</v>
      </c>
      <c r="DB125" s="53">
        <f>PPMT(Inputs!$C$34/12,Model!DB123,360,Inputs!$C$33)</f>
        <v>-201.85000595984854</v>
      </c>
      <c r="DC125" s="53">
        <f>PPMT(Inputs!$C$34/12,Model!DC123,360,Inputs!$C$33)</f>
        <v>-202.85925598964775</v>
      </c>
      <c r="DD125" s="53">
        <f>PPMT(Inputs!$C$34/12,Model!DD123,360,Inputs!$C$33)</f>
        <v>-203.87355226959602</v>
      </c>
      <c r="DE125" s="53">
        <f>PPMT(Inputs!$C$34/12,Model!DE123,360,Inputs!$C$33)</f>
        <v>-204.89292003094397</v>
      </c>
      <c r="DF125" s="53">
        <f>PPMT(Inputs!$C$34/12,Model!DF123,360,Inputs!$C$33)</f>
        <v>-205.91738463109866</v>
      </c>
      <c r="DG125" s="53">
        <f>PPMT(Inputs!$C$34/12,Model!DG123,360,Inputs!$C$33)</f>
        <v>-206.94697155425419</v>
      </c>
      <c r="DH125" s="53">
        <f>PPMT(Inputs!$C$34/12,Model!DH123,360,Inputs!$C$33)</f>
        <v>-207.98170641202546</v>
      </c>
      <c r="DI125" s="53">
        <f>PPMT(Inputs!$C$34/12,Model!DI123,360,Inputs!$C$33)</f>
        <v>-209.0216149440856</v>
      </c>
      <c r="DJ125" s="53">
        <f>PPMT(Inputs!$C$34/12,Model!DJ123,360,Inputs!$C$33)</f>
        <v>-210.06672301880602</v>
      </c>
      <c r="DK125" s="53">
        <f>PPMT(Inputs!$C$34/12,Model!DK123,360,Inputs!$C$33)</f>
        <v>-211.11705663390006</v>
      </c>
      <c r="DL125" s="53">
        <f>PPMT(Inputs!$C$34/12,Model!DL123,360,Inputs!$C$33)</f>
        <v>-212.17264191706957</v>
      </c>
      <c r="DM125" s="53">
        <f>PPMT(Inputs!$C$34/12,Model!DM123,360,Inputs!$C$33)</f>
        <v>-213.23350512665493</v>
      </c>
      <c r="DN125" s="53">
        <f>PPMT(Inputs!$C$34/12,Model!DN123,360,Inputs!$C$33)</f>
        <v>-214.29967265228817</v>
      </c>
      <c r="DO125" s="53">
        <f>PPMT(Inputs!$C$34/12,Model!DO123,360,Inputs!$C$33)</f>
        <v>-215.37117101554955</v>
      </c>
      <c r="DP125" s="53">
        <f>PPMT(Inputs!$C$34/12,Model!DP123,360,Inputs!$C$33)</f>
        <v>-216.44802687062736</v>
      </c>
      <c r="DQ125" s="53">
        <f>PPMT(Inputs!$C$34/12,Model!DQ123,360,Inputs!$C$33)</f>
        <v>-217.53026700498046</v>
      </c>
      <c r="DR125" s="53">
        <f>PPMT(Inputs!$C$34/12,Model!DR123,360,Inputs!$C$33)</f>
        <v>-218.61791834000542</v>
      </c>
      <c r="DS125" s="53">
        <f>PPMT(Inputs!$C$34/12,Model!DS123,360,Inputs!$C$33)</f>
        <v>-219.71100793170544</v>
      </c>
      <c r="DT125" s="53">
        <f>PPMT(Inputs!$C$34/12,Model!DT123,360,Inputs!$C$33)</f>
        <v>-220.80956297136399</v>
      </c>
      <c r="DU125" s="53">
        <f>PPMT(Inputs!$C$34/12,Model!DU123,360,Inputs!$C$33)</f>
        <v>-221.91361078622077</v>
      </c>
      <c r="DV125" s="53">
        <f>PPMT(Inputs!$C$34/12,Model!DV123,360,Inputs!$C$33)</f>
        <v>-223.0231788401519</v>
      </c>
      <c r="DW125" s="53">
        <f>PPMT(Inputs!$C$34/12,Model!DW123,360,Inputs!$C$33)</f>
        <v>-224.13829473435266</v>
      </c>
      <c r="DX125" s="53">
        <f>PPMT(Inputs!$C$34/12,Model!DX123,360,Inputs!$C$33)</f>
        <v>-225.25898620802445</v>
      </c>
      <c r="DY125" s="53">
        <f>PPMT(Inputs!$C$34/12,Model!DY123,360,Inputs!$C$33)</f>
        <v>-226.38528113906455</v>
      </c>
      <c r="DZ125" s="53">
        <f>PPMT(Inputs!$C$34/12,Model!DZ123,360,Inputs!$C$33)</f>
        <v>-227.51720754475988</v>
      </c>
      <c r="EA125" s="53">
        <f>PPMT(Inputs!$C$34/12,Model!EA123,360,Inputs!$C$33)</f>
        <v>-228.65479358248365</v>
      </c>
      <c r="EB125" s="53">
        <f>PPMT(Inputs!$C$34/12,Model!EB123,360,Inputs!$C$33)</f>
        <v>-229.79806755039604</v>
      </c>
      <c r="EC125" s="53">
        <f>PPMT(Inputs!$C$34/12,Model!EC123,360,Inputs!$C$33)</f>
        <v>-230.94705788814804</v>
      </c>
      <c r="ED125" s="53">
        <f>PPMT(Inputs!$C$34/12,Model!ED123,360,Inputs!$C$33)</f>
        <v>-232.10179317758877</v>
      </c>
      <c r="EE125" s="53">
        <f>PPMT(Inputs!$C$34/12,Model!EE123,360,Inputs!$C$33)</f>
        <v>-233.26230214347677</v>
      </c>
      <c r="EF125" s="53">
        <f>PPMT(Inputs!$C$34/12,Model!EF123,360,Inputs!$C$33)</f>
        <v>-234.42861365419409</v>
      </c>
      <c r="EG125" s="53">
        <f>PPMT(Inputs!$C$34/12,Model!EG123,360,Inputs!$C$33)</f>
        <v>-235.60075672246509</v>
      </c>
      <c r="EH125" s="53">
        <f>PPMT(Inputs!$C$34/12,Model!EH123,360,Inputs!$C$33)</f>
        <v>-236.77876050607742</v>
      </c>
      <c r="EI125" s="53">
        <f>PPMT(Inputs!$C$34/12,Model!EI123,360,Inputs!$C$33)</f>
        <v>-237.96265430860782</v>
      </c>
      <c r="EJ125" s="53">
        <f>PPMT(Inputs!$C$34/12,Model!EJ123,360,Inputs!$C$33)</f>
        <v>-239.15246758015084</v>
      </c>
      <c r="EK125" s="53">
        <f>PPMT(Inputs!$C$34/12,Model!EK123,360,Inputs!$C$33)</f>
        <v>-240.34822991805163</v>
      </c>
      <c r="EL125" s="53">
        <f>PPMT(Inputs!$C$34/12,Model!EL123,360,Inputs!$C$33)</f>
        <v>-241.54997106764185</v>
      </c>
      <c r="EM125" s="53">
        <f>PPMT(Inputs!$C$34/12,Model!EM123,360,Inputs!$C$33)</f>
        <v>-242.75772092298004</v>
      </c>
      <c r="EN125" s="53">
        <f>PPMT(Inputs!$C$34/12,Model!EN123,360,Inputs!$C$33)</f>
        <v>-243.97150952759495</v>
      </c>
      <c r="EO125" s="53">
        <f>PPMT(Inputs!$C$34/12,Model!EO123,360,Inputs!$C$33)</f>
        <v>-245.19136707523293</v>
      </c>
      <c r="EP125" s="53">
        <f>PPMT(Inputs!$C$34/12,Model!EP123,360,Inputs!$C$33)</f>
        <v>-246.41732391060913</v>
      </c>
      <c r="EQ125" s="53">
        <f>PPMT(Inputs!$C$34/12,Model!EQ123,360,Inputs!$C$33)</f>
        <v>-247.64941053016213</v>
      </c>
      <c r="ER125" s="53">
        <f>PPMT(Inputs!$C$34/12,Model!ER123,360,Inputs!$C$33)</f>
        <v>-248.88765758281298</v>
      </c>
      <c r="ES125" s="53">
        <f>PPMT(Inputs!$C$34/12,Model!ES123,360,Inputs!$C$33)</f>
        <v>-250.132095870727</v>
      </c>
      <c r="ET125" s="53">
        <f>PPMT(Inputs!$C$34/12,Model!ET123,360,Inputs!$C$33)</f>
        <v>-251.38275635008068</v>
      </c>
      <c r="EU125" s="53">
        <f>PPMT(Inputs!$C$34/12,Model!EU123,360,Inputs!$C$33)</f>
        <v>-252.63967013183105</v>
      </c>
      <c r="EV125" s="53">
        <f>PPMT(Inputs!$C$34/12,Model!EV123,360,Inputs!$C$33)</f>
        <v>-253.90286848249025</v>
      </c>
      <c r="EW125" s="53">
        <f>PPMT(Inputs!$C$34/12,Model!EW123,360,Inputs!$C$33)</f>
        <v>-255.17238282490263</v>
      </c>
      <c r="EX125" s="53">
        <f>PPMT(Inputs!$C$34/12,Model!EX123,360,Inputs!$C$33)</f>
        <v>-256.44824473902713</v>
      </c>
      <c r="EY125" s="53">
        <f>PPMT(Inputs!$C$34/12,Model!EY123,360,Inputs!$C$33)</f>
        <v>-257.7304859627223</v>
      </c>
      <c r="EZ125" s="53">
        <f>PPMT(Inputs!$C$34/12,Model!EZ123,360,Inputs!$C$33)</f>
        <v>-259.01913839253592</v>
      </c>
      <c r="FA125" s="53">
        <f>PPMT(Inputs!$C$34/12,Model!FA123,360,Inputs!$C$33)</f>
        <v>-260.31423408449859</v>
      </c>
      <c r="FB125" s="53">
        <f>PPMT(Inputs!$C$34/12,Model!FB123,360,Inputs!$C$33)</f>
        <v>-261.6158052549211</v>
      </c>
      <c r="FC125" s="53">
        <f>PPMT(Inputs!$C$34/12,Model!FC123,360,Inputs!$C$33)</f>
        <v>-262.92388428119574</v>
      </c>
      <c r="FD125" s="53">
        <f>PPMT(Inputs!$C$34/12,Model!FD123,360,Inputs!$C$33)</f>
        <v>-264.23850370260169</v>
      </c>
      <c r="FE125" s="53">
        <f>PPMT(Inputs!$C$34/12,Model!FE123,360,Inputs!$C$33)</f>
        <v>-265.55969622111473</v>
      </c>
      <c r="FF125" s="53">
        <f>PPMT(Inputs!$C$34/12,Model!FF123,360,Inputs!$C$33)</f>
        <v>-266.88749470222029</v>
      </c>
      <c r="FG125" s="53">
        <f>PPMT(Inputs!$C$34/12,Model!FG123,360,Inputs!$C$33)</f>
        <v>-268.22193217573141</v>
      </c>
      <c r="FH125" s="53">
        <f>PPMT(Inputs!$C$34/12,Model!FH123,360,Inputs!$C$33)</f>
        <v>-269.56304183661001</v>
      </c>
      <c r="FI125" s="53">
        <f>PPMT(Inputs!$C$34/12,Model!FI123,360,Inputs!$C$33)</f>
        <v>-270.91085704579308</v>
      </c>
      <c r="FJ125" s="53">
        <f>PPMT(Inputs!$C$34/12,Model!FJ123,360,Inputs!$C$33)</f>
        <v>-272.26541133102205</v>
      </c>
      <c r="FK125" s="53">
        <f>PPMT(Inputs!$C$34/12,Model!FK123,360,Inputs!$C$33)</f>
        <v>-273.62673838767716</v>
      </c>
      <c r="FL125" s="53">
        <f>PPMT(Inputs!$C$34/12,Model!FL123,360,Inputs!$C$33)</f>
        <v>-274.9948720796155</v>
      </c>
      <c r="FM125" s="53">
        <f>PPMT(Inputs!$C$34/12,Model!FM123,360,Inputs!$C$33)</f>
        <v>-276.36984644001359</v>
      </c>
      <c r="FN125" s="53">
        <f>PPMT(Inputs!$C$34/12,Model!FN123,360,Inputs!$C$33)</f>
        <v>-277.75169567221371</v>
      </c>
      <c r="FO125" s="53">
        <f>PPMT(Inputs!$C$34/12,Model!FO123,360,Inputs!$C$33)</f>
        <v>-279.14045415057478</v>
      </c>
      <c r="FP125" s="53">
        <f>PPMT(Inputs!$C$34/12,Model!FP123,360,Inputs!$C$33)</f>
        <v>-280.53615642132763</v>
      </c>
      <c r="FQ125" s="53">
        <f>PPMT(Inputs!$C$34/12,Model!FQ123,360,Inputs!$C$33)</f>
        <v>-281.93883720343422</v>
      </c>
      <c r="FR125" s="53">
        <f>PPMT(Inputs!$C$34/12,Model!FR123,360,Inputs!$C$33)</f>
        <v>-283.34853138945141</v>
      </c>
      <c r="FS125" s="53">
        <f>PPMT(Inputs!$C$34/12,Model!FS123,360,Inputs!$C$33)</f>
        <v>-284.7652740463987</v>
      </c>
      <c r="FT125" s="53">
        <f>PPMT(Inputs!$C$34/12,Model!FT123,360,Inputs!$C$33)</f>
        <v>-286.18910041663071</v>
      </c>
      <c r="FU125" s="53">
        <f>PPMT(Inputs!$C$34/12,Model!FU123,360,Inputs!$C$33)</f>
        <v>-287.62004591871386</v>
      </c>
      <c r="FV125" s="53">
        <f>PPMT(Inputs!$C$34/12,Model!FV123,360,Inputs!$C$33)</f>
        <v>-289.05814614830746</v>
      </c>
      <c r="FW125" s="53">
        <f>PPMT(Inputs!$C$34/12,Model!FW123,360,Inputs!$C$33)</f>
        <v>-290.50343687904899</v>
      </c>
      <c r="FX125" s="53">
        <f>PPMT(Inputs!$C$34/12,Model!FX123,360,Inputs!$C$33)</f>
        <v>-291.95595406344421</v>
      </c>
      <c r="FY125" s="53">
        <f>PPMT(Inputs!$C$34/12,Model!FY123,360,Inputs!$C$33)</f>
        <v>-293.41573383376146</v>
      </c>
      <c r="FZ125" s="53">
        <f>PPMT(Inputs!$C$34/12,Model!FZ123,360,Inputs!$C$33)</f>
        <v>-294.88281250293028</v>
      </c>
      <c r="GA125" s="53">
        <f>PPMT(Inputs!$C$34/12,Model!GA123,360,Inputs!$C$33)</f>
        <v>-296.35722656544488</v>
      </c>
      <c r="GB125" s="53">
        <f>PPMT(Inputs!$C$34/12,Model!GB123,360,Inputs!$C$33)</f>
        <v>-297.83901269827209</v>
      </c>
      <c r="GC125" s="53">
        <f>PPMT(Inputs!$C$34/12,Model!GC123,360,Inputs!$C$33)</f>
        <v>-299.32820776176351</v>
      </c>
      <c r="GD125" s="53">
        <f>PPMT(Inputs!$C$34/12,Model!GD123,360,Inputs!$C$33)</f>
        <v>-300.82484880057228</v>
      </c>
      <c r="GE125" s="53">
        <f>PPMT(Inputs!$C$34/12,Model!GE123,360,Inputs!$C$33)</f>
        <v>-302.32897304457515</v>
      </c>
      <c r="GF125" s="53">
        <f>PPMT(Inputs!$C$34/12,Model!GF123,360,Inputs!$C$33)</f>
        <v>-303.84061790979803</v>
      </c>
      <c r="GG125" s="53">
        <f>PPMT(Inputs!$C$34/12,Model!GG123,360,Inputs!$C$33)</f>
        <v>-305.35982099934699</v>
      </c>
      <c r="GH125" s="53">
        <f>PPMT(Inputs!$C$34/12,Model!GH123,360,Inputs!$C$33)</f>
        <v>-306.88662010434376</v>
      </c>
      <c r="GI125" s="53">
        <f>PPMT(Inputs!$C$34/12,Model!GI123,360,Inputs!$C$33)</f>
        <v>-308.42105320486547</v>
      </c>
      <c r="GJ125" s="53">
        <f>PPMT(Inputs!$C$34/12,Model!GJ123,360,Inputs!$C$33)</f>
        <v>-309.96315847088982</v>
      </c>
      <c r="GK125" s="53">
        <f>PPMT(Inputs!$C$34/12,Model!GK123,360,Inputs!$C$33)</f>
        <v>-311.51297426324425</v>
      </c>
      <c r="GL125" s="53">
        <f>PPMT(Inputs!$C$34/12,Model!GL123,360,Inputs!$C$33)</f>
        <v>-313.07053913456048</v>
      </c>
      <c r="GM125" s="53">
        <f>PPMT(Inputs!$C$34/12,Model!GM123,360,Inputs!$C$33)</f>
        <v>-314.63589183023322</v>
      </c>
      <c r="GN125" s="53">
        <f>PPMT(Inputs!$C$34/12,Model!GN123,360,Inputs!$C$33)</f>
        <v>-316.20907128938444</v>
      </c>
      <c r="GO125" s="53">
        <f>PPMT(Inputs!$C$34/12,Model!GO123,360,Inputs!$C$33)</f>
        <v>-317.79011664583135</v>
      </c>
      <c r="GP125" s="53">
        <f>PPMT(Inputs!$C$34/12,Model!GP123,360,Inputs!$C$33)</f>
        <v>-319.37906722906052</v>
      </c>
      <c r="GQ125" s="53">
        <f>PPMT(Inputs!$C$34/12,Model!GQ123,360,Inputs!$C$33)</f>
        <v>-320.9759625652058</v>
      </c>
      <c r="GR125" s="53">
        <f>PPMT(Inputs!$C$34/12,Model!GR123,360,Inputs!$C$33)</f>
        <v>-322.58084237803183</v>
      </c>
      <c r="GS125" s="53">
        <f>PPMT(Inputs!$C$34/12,Model!GS123,360,Inputs!$C$33)</f>
        <v>-324.193746589922</v>
      </c>
      <c r="GT125" s="53">
        <f>PPMT(Inputs!$C$34/12,Model!GT123,360,Inputs!$C$33)</f>
        <v>-325.81471532287162</v>
      </c>
      <c r="GU125" s="53">
        <f>PPMT(Inputs!$C$34/12,Model!GU123,360,Inputs!$C$33)</f>
        <v>-327.44378889948598</v>
      </c>
      <c r="GV125" s="53">
        <f>PPMT(Inputs!$C$34/12,Model!GV123,360,Inputs!$C$33)</f>
        <v>-329.08100784398346</v>
      </c>
      <c r="GW125" s="53">
        <f>PPMT(Inputs!$C$34/12,Model!GW123,360,Inputs!$C$33)</f>
        <v>-330.72641288320341</v>
      </c>
      <c r="GX125" s="53">
        <f>PPMT(Inputs!$C$34/12,Model!GX123,360,Inputs!$C$33)</f>
        <v>-332.3800449476193</v>
      </c>
      <c r="GY125" s="53">
        <f>PPMT(Inputs!$C$34/12,Model!GY123,360,Inputs!$C$33)</f>
        <v>-334.04194517235743</v>
      </c>
      <c r="GZ125" s="53">
        <f>PPMT(Inputs!$C$34/12,Model!GZ123,360,Inputs!$C$33)</f>
        <v>-335.71215489821924</v>
      </c>
      <c r="HA125" s="53">
        <f>PPMT(Inputs!$C$34/12,Model!HA123,360,Inputs!$C$33)</f>
        <v>-337.39071567271031</v>
      </c>
      <c r="HB125" s="53">
        <f>PPMT(Inputs!$C$34/12,Model!HB123,360,Inputs!$C$33)</f>
        <v>-339.07766925107393</v>
      </c>
      <c r="HC125" s="53">
        <f>PPMT(Inputs!$C$34/12,Model!HC123,360,Inputs!$C$33)</f>
        <v>-340.77305759732923</v>
      </c>
      <c r="HD125" s="53">
        <f>PPMT(Inputs!$C$34/12,Model!HD123,360,Inputs!$C$33)</f>
        <v>-342.4769228853159</v>
      </c>
      <c r="HE125" s="53">
        <f>PPMT(Inputs!$C$34/12,Model!HE123,360,Inputs!$C$33)</f>
        <v>-344.18930749974243</v>
      </c>
      <c r="HF125" s="53">
        <f>PPMT(Inputs!$C$34/12,Model!HF123,360,Inputs!$C$33)</f>
        <v>-345.9102540372412</v>
      </c>
      <c r="HG125" s="53">
        <f>PPMT(Inputs!$C$34/12,Model!HG123,360,Inputs!$C$33)</f>
        <v>-347.63980530742737</v>
      </c>
      <c r="HH125" s="53">
        <f>PPMT(Inputs!$C$34/12,Model!HH123,360,Inputs!$C$33)</f>
        <v>-349.3780043339645</v>
      </c>
      <c r="HI125" s="53">
        <f>PPMT(Inputs!$C$34/12,Model!HI123,360,Inputs!$C$33)</f>
        <v>-351.12489435563441</v>
      </c>
      <c r="HJ125" s="53">
        <f>PPMT(Inputs!$C$34/12,Model!HJ123,360,Inputs!$C$33)</f>
        <v>-352.88051882741246</v>
      </c>
      <c r="HK125" s="53">
        <f>PPMT(Inputs!$C$34/12,Model!HK123,360,Inputs!$C$33)</f>
        <v>-354.64492142154961</v>
      </c>
      <c r="HL125" s="53">
        <f>PPMT(Inputs!$C$34/12,Model!HL123,360,Inputs!$C$33)</f>
        <v>-356.41814602865736</v>
      </c>
      <c r="HM125" s="53">
        <f>PPMT(Inputs!$C$34/12,Model!HM123,360,Inputs!$C$33)</f>
        <v>-358.2002367588006</v>
      </c>
      <c r="HN125" s="53">
        <f>PPMT(Inputs!$C$34/12,Model!HN123,360,Inputs!$C$33)</f>
        <v>-359.99123794259458</v>
      </c>
      <c r="HO125" s="53">
        <f>PPMT(Inputs!$C$34/12,Model!HO123,360,Inputs!$C$33)</f>
        <v>-361.79119413230757</v>
      </c>
      <c r="HP125" s="53">
        <f>PPMT(Inputs!$C$34/12,Model!HP123,360,Inputs!$C$33)</f>
        <v>-363.60015010296911</v>
      </c>
      <c r="HQ125" s="53">
        <f>PPMT(Inputs!$C$34/12,Model!HQ123,360,Inputs!$C$33)</f>
        <v>-365.41815085348395</v>
      </c>
      <c r="HR125" s="53">
        <f>PPMT(Inputs!$C$34/12,Model!HR123,360,Inputs!$C$33)</f>
        <v>-367.24524160775138</v>
      </c>
      <c r="HS125" s="53">
        <f>PPMT(Inputs!$C$34/12,Model!HS123,360,Inputs!$C$33)</f>
        <v>-369.08146781579018</v>
      </c>
      <c r="HT125" s="53">
        <f>PPMT(Inputs!$C$34/12,Model!HT123,360,Inputs!$C$33)</f>
        <v>-370.92687515486915</v>
      </c>
      <c r="HU125" s="53">
        <f>PPMT(Inputs!$C$34/12,Model!HU123,360,Inputs!$C$33)</f>
        <v>-372.78150953064352</v>
      </c>
      <c r="HV125" s="53">
        <f>PPMT(Inputs!$C$34/12,Model!HV123,360,Inputs!$C$33)</f>
        <v>-374.6454170782967</v>
      </c>
      <c r="HW125" s="53">
        <f>PPMT(Inputs!$C$34/12,Model!HW123,360,Inputs!$C$33)</f>
        <v>-376.51864416368807</v>
      </c>
      <c r="HX125" s="53">
        <f>PPMT(Inputs!$C$34/12,Model!HX123,360,Inputs!$C$33)</f>
        <v>-378.4012373845066</v>
      </c>
      <c r="HY125" s="53">
        <f>PPMT(Inputs!$C$34/12,Model!HY123,360,Inputs!$C$33)</f>
        <v>-380.29324357142912</v>
      </c>
      <c r="HZ125" s="53">
        <f>PPMT(Inputs!$C$34/12,Model!HZ123,360,Inputs!$C$33)</f>
        <v>-382.19470978928621</v>
      </c>
      <c r="IA125" s="53">
        <f>PPMT(Inputs!$C$34/12,Model!IA123,360,Inputs!$C$33)</f>
        <v>-384.10568333823272</v>
      </c>
      <c r="IB125" s="53">
        <f>PPMT(Inputs!$C$34/12,Model!IB123,360,Inputs!$C$33)</f>
        <v>-386.02621175492385</v>
      </c>
      <c r="IC125" s="53">
        <f>PPMT(Inputs!$C$34/12,Model!IC123,360,Inputs!$C$33)</f>
        <v>-387.95634281369848</v>
      </c>
      <c r="ID125" s="53">
        <f>PPMT(Inputs!$C$34/12,Model!ID123,360,Inputs!$C$33)</f>
        <v>-389.89612452776703</v>
      </c>
      <c r="IE125" s="53">
        <f>PPMT(Inputs!$C$34/12,Model!IE123,360,Inputs!$C$33)</f>
        <v>-391.84560515040585</v>
      </c>
      <c r="IF125" s="53">
        <f>PPMT(Inputs!$C$34/12,Model!IF123,360,Inputs!$C$33)</f>
        <v>-393.80483317615784</v>
      </c>
      <c r="IG125" s="53">
        <f>PPMT(Inputs!$C$34/12,Model!IG123,360,Inputs!$C$33)</f>
        <v>-395.77385734203864</v>
      </c>
      <c r="IH125" s="53">
        <f>PPMT(Inputs!$C$34/12,Model!IH123,360,Inputs!$C$33)</f>
        <v>-397.7527266287488</v>
      </c>
      <c r="II125" s="53">
        <f>PPMT(Inputs!$C$34/12,Model!II123,360,Inputs!$C$33)</f>
        <v>-399.74149026189252</v>
      </c>
      <c r="IJ125" s="53">
        <f>PPMT(Inputs!$C$34/12,Model!IJ123,360,Inputs!$C$33)</f>
        <v>-401.74019771320206</v>
      </c>
      <c r="IK125" s="53">
        <f>PPMT(Inputs!$C$34/12,Model!IK123,360,Inputs!$C$33)</f>
        <v>-403.74889870176804</v>
      </c>
      <c r="IL125" s="53">
        <f>PPMT(Inputs!$C$34/12,Model!IL123,360,Inputs!$C$33)</f>
        <v>-405.76764319527683</v>
      </c>
      <c r="IM125" s="53">
        <f>PPMT(Inputs!$C$34/12,Model!IM123,360,Inputs!$C$33)</f>
        <v>-407.7964814112533</v>
      </c>
      <c r="IN125" s="53">
        <f>PPMT(Inputs!$C$34/12,Model!IN123,360,Inputs!$C$33)</f>
        <v>-409.83546381830951</v>
      </c>
      <c r="IO125" s="53">
        <f>PPMT(Inputs!$C$34/12,Model!IO123,360,Inputs!$C$33)</f>
        <v>-411.88464113740105</v>
      </c>
      <c r="IP125" s="53">
        <f>PPMT(Inputs!$C$34/12,Model!IP123,360,Inputs!$C$33)</f>
        <v>-413.94406434308809</v>
      </c>
      <c r="IQ125" s="53">
        <f>PPMT(Inputs!$C$34/12,Model!IQ123,360,Inputs!$C$33)</f>
        <v>-416.01378466480355</v>
      </c>
      <c r="IR125" s="53">
        <f>PPMT(Inputs!$C$34/12,Model!IR123,360,Inputs!$C$33)</f>
        <v>-418.09385358812756</v>
      </c>
      <c r="IS125" s="53">
        <f>PPMT(Inputs!$C$34/12,Model!IS123,360,Inputs!$C$33)</f>
        <v>-420.18432285606821</v>
      </c>
      <c r="IT125" s="53">
        <f>PPMT(Inputs!$C$34/12,Model!IT123,360,Inputs!$C$33)</f>
        <v>-422.28524447034852</v>
      </c>
      <c r="IU125" s="53">
        <f>PPMT(Inputs!$C$34/12,Model!IU123,360,Inputs!$C$33)</f>
        <v>-424.3966706927003</v>
      </c>
      <c r="IV125" s="53">
        <f>PPMT(Inputs!$C$34/12,Model!IV123,360,Inputs!$C$33)</f>
        <v>-426.5186540461637</v>
      </c>
      <c r="IW125" s="53">
        <f>PPMT(Inputs!$C$34/12,Model!IW123,360,Inputs!$C$33)</f>
        <v>-428.65124731639457</v>
      </c>
      <c r="IX125" s="53">
        <f>PPMT(Inputs!$C$34/12,Model!IX123,360,Inputs!$C$33)</f>
        <v>-430.79450355297655</v>
      </c>
      <c r="IY125" s="53">
        <f>PPMT(Inputs!$C$34/12,Model!IY123,360,Inputs!$C$33)</f>
        <v>-432.94847607074144</v>
      </c>
      <c r="IZ125" s="53">
        <f>PPMT(Inputs!$C$34/12,Model!IZ123,360,Inputs!$C$33)</f>
        <v>-435.11321845109518</v>
      </c>
      <c r="JA125" s="53">
        <f>PPMT(Inputs!$C$34/12,Model!JA123,360,Inputs!$C$33)</f>
        <v>-437.28878454335069</v>
      </c>
      <c r="JB125" s="53">
        <f>PPMT(Inputs!$C$34/12,Model!JB123,360,Inputs!$C$33)</f>
        <v>-439.47522846606745</v>
      </c>
      <c r="JC125" s="53">
        <f>PPMT(Inputs!$C$34/12,Model!JC123,360,Inputs!$C$33)</f>
        <v>-441.67260460839776</v>
      </c>
      <c r="JD125" s="53">
        <f>PPMT(Inputs!$C$34/12,Model!JD123,360,Inputs!$C$33)</f>
        <v>-443.88096763143977</v>
      </c>
      <c r="JE125" s="53">
        <f>PPMT(Inputs!$C$34/12,Model!JE123,360,Inputs!$C$33)</f>
        <v>-446.10037246959695</v>
      </c>
      <c r="JF125" s="53">
        <f>PPMT(Inputs!$C$34/12,Model!JF123,360,Inputs!$C$33)</f>
        <v>-448.33087433194493</v>
      </c>
      <c r="JG125" s="53">
        <f>PPMT(Inputs!$C$34/12,Model!JG123,360,Inputs!$C$33)</f>
        <v>-450.57252870360463</v>
      </c>
      <c r="JH125" s="53">
        <f>PPMT(Inputs!$C$34/12,Model!JH123,360,Inputs!$C$33)</f>
        <v>-452.82539134712266</v>
      </c>
      <c r="JI125" s="53">
        <f>PPMT(Inputs!$C$34/12,Model!JI123,360,Inputs!$C$33)</f>
        <v>-455.08951830385831</v>
      </c>
      <c r="JJ125" s="53">
        <f>PPMT(Inputs!$C$34/12,Model!JJ123,360,Inputs!$C$33)</f>
        <v>-457.36496589537757</v>
      </c>
      <c r="JK125" s="53">
        <f>PPMT(Inputs!$C$34/12,Model!JK123,360,Inputs!$C$33)</f>
        <v>-459.65179072485449</v>
      </c>
      <c r="JL125" s="53">
        <f>PPMT(Inputs!$C$34/12,Model!JL123,360,Inputs!$C$33)</f>
        <v>-461.95004967847876</v>
      </c>
      <c r="JM125" s="53">
        <f>PPMT(Inputs!$C$34/12,Model!JM123,360,Inputs!$C$33)</f>
        <v>-464.25979992687104</v>
      </c>
      <c r="JN125" s="53">
        <f>PPMT(Inputs!$C$34/12,Model!JN123,360,Inputs!$C$33)</f>
        <v>-466.58109892650543</v>
      </c>
      <c r="JO125" s="53">
        <f>PPMT(Inputs!$C$34/12,Model!JO123,360,Inputs!$C$33)</f>
        <v>-468.91400442113803</v>
      </c>
      <c r="JP125" s="53">
        <f>PPMT(Inputs!$C$34/12,Model!JP123,360,Inputs!$C$33)</f>
        <v>-471.25857444324362</v>
      </c>
      <c r="JQ125" s="53">
        <f>PPMT(Inputs!$C$34/12,Model!JQ123,360,Inputs!$C$33)</f>
        <v>-473.61486731545995</v>
      </c>
      <c r="JR125" s="53">
        <f>PPMT(Inputs!$C$34/12,Model!JR123,360,Inputs!$C$33)</f>
        <v>-475.9829416520372</v>
      </c>
      <c r="JS125" s="53">
        <f>PPMT(Inputs!$C$34/12,Model!JS123,360,Inputs!$C$33)</f>
        <v>-478.36285636029737</v>
      </c>
      <c r="JT125" s="53">
        <f>PPMT(Inputs!$C$34/12,Model!JT123,360,Inputs!$C$33)</f>
        <v>-480.7546706420988</v>
      </c>
      <c r="JU125" s="53">
        <f>PPMT(Inputs!$C$34/12,Model!JU123,360,Inputs!$C$33)</f>
        <v>-483.15844399530937</v>
      </c>
      <c r="JV125" s="53">
        <f>PPMT(Inputs!$C$34/12,Model!JV123,360,Inputs!$C$33)</f>
        <v>-485.57423621528596</v>
      </c>
      <c r="JW125" s="53">
        <f>PPMT(Inputs!$C$34/12,Model!JW123,360,Inputs!$C$33)</f>
        <v>-488.00210739636242</v>
      </c>
      <c r="JX125" s="53">
        <f>PPMT(Inputs!$C$34/12,Model!JX123,360,Inputs!$C$33)</f>
        <v>-490.44211793334421</v>
      </c>
      <c r="JY125" s="53">
        <f>PPMT(Inputs!$C$34/12,Model!JY123,360,Inputs!$C$33)</f>
        <v>-492.89432852301093</v>
      </c>
      <c r="JZ125" s="53">
        <f>PPMT(Inputs!$C$34/12,Model!JZ123,360,Inputs!$C$33)</f>
        <v>-495.35880016562589</v>
      </c>
      <c r="KA125" s="53">
        <f>PPMT(Inputs!$C$34/12,Model!KA123,360,Inputs!$C$33)</f>
        <v>-497.83559416645403</v>
      </c>
      <c r="KB125" s="53">
        <f>PPMT(Inputs!$C$34/12,Model!KB123,360,Inputs!$C$33)</f>
        <v>-500.32477213728635</v>
      </c>
      <c r="KC125" s="53">
        <f>PPMT(Inputs!$C$34/12,Model!KC123,360,Inputs!$C$33)</f>
        <v>-502.82639599797278</v>
      </c>
      <c r="KD125" s="53">
        <f>PPMT(Inputs!$C$34/12,Model!KD123,360,Inputs!$C$33)</f>
        <v>-505.34052797796267</v>
      </c>
      <c r="KE125" s="53">
        <f>PPMT(Inputs!$C$34/12,Model!KE123,360,Inputs!$C$33)</f>
        <v>-507.86723061785239</v>
      </c>
      <c r="KF125" s="53">
        <f>PPMT(Inputs!$C$34/12,Model!KF123,360,Inputs!$C$33)</f>
        <v>-510.40656677094171</v>
      </c>
      <c r="KG125" s="53">
        <f>PPMT(Inputs!$C$34/12,Model!KG123,360,Inputs!$C$33)</f>
        <v>-512.95859960479652</v>
      </c>
      <c r="KH125" s="53">
        <f>PPMT(Inputs!$C$34/12,Model!KH123,360,Inputs!$C$33)</f>
        <v>-515.52339260282042</v>
      </c>
      <c r="KI125" s="53">
        <f>PPMT(Inputs!$C$34/12,Model!KI123,360,Inputs!$C$33)</f>
        <v>-518.1010095658346</v>
      </c>
      <c r="KJ125" s="53">
        <f>PPMT(Inputs!$C$34/12,Model!KJ123,360,Inputs!$C$33)</f>
        <v>-520.69151461366368</v>
      </c>
      <c r="KK125" s="53">
        <f>PPMT(Inputs!$C$34/12,Model!KK123,360,Inputs!$C$33)</f>
        <v>-523.29497218673202</v>
      </c>
      <c r="KL125" s="53">
        <f>PPMT(Inputs!$C$34/12,Model!KL123,360,Inputs!$C$33)</f>
        <v>-525.91144704766577</v>
      </c>
      <c r="KM125" s="53">
        <f>PPMT(Inputs!$C$34/12,Model!KM123,360,Inputs!$C$33)</f>
        <v>-528.54100428290394</v>
      </c>
      <c r="KN125" s="53">
        <f>PPMT(Inputs!$C$34/12,Model!KN123,360,Inputs!$C$33)</f>
        <v>-531.18370930431854</v>
      </c>
      <c r="KO125" s="53">
        <f>PPMT(Inputs!$C$34/12,Model!KO123,360,Inputs!$C$33)</f>
        <v>-533.83962785084009</v>
      </c>
      <c r="KP125" s="53">
        <f>PPMT(Inputs!$C$34/12,Model!KP123,360,Inputs!$C$33)</f>
        <v>-536.50882599009424</v>
      </c>
      <c r="KQ125" s="53">
        <f>PPMT(Inputs!$C$34/12,Model!KQ123,360,Inputs!$C$33)</f>
        <v>-539.19137012004478</v>
      </c>
      <c r="KR125" s="53">
        <f>PPMT(Inputs!$C$34/12,Model!KR123,360,Inputs!$C$33)</f>
        <v>-541.88732697064506</v>
      </c>
      <c r="KS125" s="53">
        <f>PPMT(Inputs!$C$34/12,Model!KS123,360,Inputs!$C$33)</f>
        <v>-544.59676360549815</v>
      </c>
      <c r="KT125" s="53">
        <f>PPMT(Inputs!$C$34/12,Model!KT123,360,Inputs!$C$33)</f>
        <v>-547.31974742352565</v>
      </c>
      <c r="KU125" s="53">
        <f>PPMT(Inputs!$C$34/12,Model!KU123,360,Inputs!$C$33)</f>
        <v>-550.05634616064333</v>
      </c>
      <c r="KV125" s="53">
        <f>PPMT(Inputs!$C$34/12,Model!KV123,360,Inputs!$C$33)</f>
        <v>-552.80662789144651</v>
      </c>
      <c r="KW125" s="53">
        <f>PPMT(Inputs!$C$34/12,Model!KW123,360,Inputs!$C$33)</f>
        <v>-555.57066103090381</v>
      </c>
      <c r="KX125" s="53">
        <f>PPMT(Inputs!$C$34/12,Model!KX123,360,Inputs!$C$33)</f>
        <v>-558.34851433605832</v>
      </c>
      <c r="KY125" s="53">
        <f>PPMT(Inputs!$C$34/12,Model!KY123,360,Inputs!$C$33)</f>
        <v>-561.1402569077386</v>
      </c>
      <c r="KZ125" s="53">
        <f>PPMT(Inputs!$C$34/12,Model!KZ123,360,Inputs!$C$33)</f>
        <v>-563.94595819227732</v>
      </c>
      <c r="LA125" s="53">
        <f>PPMT(Inputs!$C$34/12,Model!LA123,360,Inputs!$C$33)</f>
        <v>-566.76568798323865</v>
      </c>
      <c r="LB125" s="53">
        <f>PPMT(Inputs!$C$34/12,Model!LB123,360,Inputs!$C$33)</f>
        <v>-569.59951642315491</v>
      </c>
      <c r="LC125" s="53">
        <f>PPMT(Inputs!$C$34/12,Model!LC123,360,Inputs!$C$33)</f>
        <v>-572.4475140052707</v>
      </c>
      <c r="LD125" s="53">
        <f>PPMT(Inputs!$C$34/12,Model!LD123,360,Inputs!$C$33)</f>
        <v>-575.30975157529701</v>
      </c>
      <c r="LE125" s="53">
        <f>PPMT(Inputs!$C$34/12,Model!LE123,360,Inputs!$C$33)</f>
        <v>-578.18630033317356</v>
      </c>
      <c r="LF125" s="53">
        <f>PPMT(Inputs!$C$34/12,Model!LF123,360,Inputs!$C$33)</f>
        <v>-581.07723183483938</v>
      </c>
      <c r="LG125" s="53">
        <f>PPMT(Inputs!$C$34/12,Model!LG123,360,Inputs!$C$33)</f>
        <v>-583.98261799401359</v>
      </c>
      <c r="LH125" s="53">
        <f>PPMT(Inputs!$C$34/12,Model!LH123,360,Inputs!$C$33)</f>
        <v>-586.9025310839836</v>
      </c>
      <c r="LI125" s="53">
        <f>PPMT(Inputs!$C$34/12,Model!LI123,360,Inputs!$C$33)</f>
        <v>-589.83704373940361</v>
      </c>
      <c r="LJ125" s="53">
        <f>PPMT(Inputs!$C$34/12,Model!LJ123,360,Inputs!$C$33)</f>
        <v>-592.78622895810065</v>
      </c>
      <c r="LK125" s="53">
        <f>PPMT(Inputs!$C$34/12,Model!LK123,360,Inputs!$C$33)</f>
        <v>-595.75016010289107</v>
      </c>
      <c r="LL125" s="53">
        <f>PPMT(Inputs!$C$34/12,Model!LL123,360,Inputs!$C$33)</f>
        <v>-598.72891090340545</v>
      </c>
      <c r="LM125" s="53">
        <f>PPMT(Inputs!$C$34/12,Model!LM123,360,Inputs!$C$33)</f>
        <v>-601.72255545792257</v>
      </c>
      <c r="LN125" s="53">
        <f>PPMT(Inputs!$C$34/12,Model!LN123,360,Inputs!$C$33)</f>
        <v>-604.73116823521218</v>
      </c>
      <c r="LO125" s="53">
        <f>PPMT(Inputs!$C$34/12,Model!LO123,360,Inputs!$C$33)</f>
        <v>-607.75482407638822</v>
      </c>
      <c r="LP125" s="53">
        <f>PPMT(Inputs!$C$34/12,Model!LP123,360,Inputs!$C$33)</f>
        <v>-610.79359819677018</v>
      </c>
      <c r="LQ125" s="53">
        <f>PPMT(Inputs!$C$34/12,Model!LQ123,360,Inputs!$C$33)</f>
        <v>-613.84756618775396</v>
      </c>
      <c r="LR125" s="53">
        <f>PPMT(Inputs!$C$34/12,Model!LR123,360,Inputs!$C$33)</f>
        <v>-616.9168040186928</v>
      </c>
      <c r="LS125" s="53">
        <f>PPMT(Inputs!$C$34/12,Model!LS123,360,Inputs!$C$33)</f>
        <v>-620.00138803878633</v>
      </c>
      <c r="LT125" s="53">
        <f>PPMT(Inputs!$C$34/12,Model!LT123,360,Inputs!$C$33)</f>
        <v>-623.10139497898024</v>
      </c>
      <c r="LU125" s="53">
        <f>PPMT(Inputs!$C$34/12,Model!LU123,360,Inputs!$C$33)</f>
        <v>-626.21690195387509</v>
      </c>
      <c r="LV125" s="53">
        <f>PPMT(Inputs!$C$34/12,Model!LV123,360,Inputs!$C$33)</f>
        <v>-629.34798646364447</v>
      </c>
      <c r="LW125" s="53">
        <f>PPMT(Inputs!$C$34/12,Model!LW123,360,Inputs!$C$33)</f>
        <v>-632.49472639596274</v>
      </c>
      <c r="LX125" s="53">
        <f>PPMT(Inputs!$C$34/12,Model!LX123,360,Inputs!$C$33)</f>
        <v>-635.65720002794251</v>
      </c>
      <c r="LY125" s="53">
        <f>PPMT(Inputs!$C$34/12,Model!LY123,360,Inputs!$C$33)</f>
        <v>-638.83548602808219</v>
      </c>
      <c r="LZ125" s="53">
        <f>PPMT(Inputs!$C$34/12,Model!LZ123,360,Inputs!$C$33)</f>
        <v>-642.02966345822267</v>
      </c>
      <c r="MA125" s="53">
        <f>PPMT(Inputs!$C$34/12,Model!MA123,360,Inputs!$C$33)</f>
        <v>-645.23981177551377</v>
      </c>
      <c r="MB125" s="53">
        <f>PPMT(Inputs!$C$34/12,Model!MB123,360,Inputs!$C$33)</f>
        <v>-648.46601083439134</v>
      </c>
      <c r="MC125" s="53">
        <f>PPMT(Inputs!$C$34/12,Model!MC123,360,Inputs!$C$33)</f>
        <v>-651.70834088856338</v>
      </c>
      <c r="MD125" s="53">
        <f>PPMT(Inputs!$C$34/12,Model!MD123,360,Inputs!$C$33)</f>
        <v>-654.96688259300606</v>
      </c>
      <c r="ME125" s="53">
        <f>PPMT(Inputs!$C$34/12,Model!ME123,360,Inputs!$C$33)</f>
        <v>-658.24171700597117</v>
      </c>
      <c r="MF125" s="53">
        <f>PPMT(Inputs!$C$34/12,Model!MF123,360,Inputs!$C$33)</f>
        <v>-661.532925591001</v>
      </c>
      <c r="MG125" s="53">
        <f>PPMT(Inputs!$C$34/12,Model!MG123,360,Inputs!$C$33)</f>
        <v>-664.84059021895609</v>
      </c>
      <c r="MH125" s="53">
        <f>PPMT(Inputs!$C$34/12,Model!MH123,360,Inputs!$C$33)</f>
        <v>-668.16479317005076</v>
      </c>
      <c r="MI125" s="53">
        <f>PPMT(Inputs!$C$34/12,Model!MI123,360,Inputs!$C$33)</f>
        <v>-671.50561713590093</v>
      </c>
      <c r="MJ125" s="53">
        <f>PPMT(Inputs!$C$34/12,Model!MJ123,360,Inputs!$C$33)</f>
        <v>-674.86314522158045</v>
      </c>
      <c r="MK125" s="53">
        <f>PPMT(Inputs!$C$34/12,Model!MK123,360,Inputs!$C$33)</f>
        <v>-678.23746094768842</v>
      </c>
      <c r="ML125" s="53">
        <f>PPMT(Inputs!$C$34/12,Model!ML123,360,Inputs!$C$33)</f>
        <v>-681.62864825242696</v>
      </c>
      <c r="MM125" s="53">
        <f>PPMT(Inputs!$C$34/12,Model!MM123,360,Inputs!$C$33)</f>
        <v>-685.03679149368895</v>
      </c>
      <c r="MN125" s="53">
        <f>PPMT(Inputs!$C$34/12,Model!MN123,360,Inputs!$C$33)</f>
        <v>-688.46197545115751</v>
      </c>
      <c r="MO125" s="53">
        <f>PPMT(Inputs!$C$34/12,Model!MO123,360,Inputs!$C$33)</f>
        <v>-691.90428532841327</v>
      </c>
      <c r="MP125" s="53">
        <f>PPMT(Inputs!$C$34/12,Model!MP123,360,Inputs!$C$33)</f>
        <v>-695.36380675505529</v>
      </c>
      <c r="MQ125" s="53">
        <f>PPMT(Inputs!$C$34/12,Model!MQ123,360,Inputs!$C$33)</f>
        <v>-698.84062578883049</v>
      </c>
      <c r="MR125" s="53">
        <f>PPMT(Inputs!$C$34/12,Model!MR123,360,Inputs!$C$33)</f>
        <v>-702.33482891777476</v>
      </c>
      <c r="MS125" s="53">
        <f>PPMT(Inputs!$C$34/12,Model!MS123,360,Inputs!$C$33)</f>
        <v>-705.84650306236369</v>
      </c>
      <c r="MT125" s="53">
        <f>PPMT(Inputs!$C$34/12,Model!MT123,360,Inputs!$C$33)</f>
        <v>-709.37573557767553</v>
      </c>
      <c r="MU125" s="53">
        <f>PPMT(Inputs!$C$34/12,Model!MU123,360,Inputs!$C$33)</f>
        <v>-712.92261425556387</v>
      </c>
      <c r="MV125" s="53">
        <f>PPMT(Inputs!$C$34/12,Model!MV123,360,Inputs!$C$33)</f>
        <v>-716.48722732684166</v>
      </c>
      <c r="MW125" s="53">
        <f>PPMT(Inputs!$C$34/12,Model!MW123,360,Inputs!$C$33)</f>
        <v>-720.06966346347588</v>
      </c>
      <c r="MX125" s="53">
        <f>PPMT(Inputs!$C$34/12,Model!MX123,360,Inputs!$C$33)</f>
        <v>-723.67001178079329</v>
      </c>
    </row>
    <row r="126" spans="2:362" x14ac:dyDescent="0.2">
      <c r="B126" s="41" t="s">
        <v>65</v>
      </c>
      <c r="C126" s="53">
        <f>PMT(Inputs!$C$34/12,360,Inputs!$C$33)</f>
        <v>-727.28836183969713</v>
      </c>
      <c r="D126" s="53">
        <f>PMT(Inputs!$C$34/12,360,Inputs!$C$33)</f>
        <v>-727.28836183969713</v>
      </c>
      <c r="E126" s="53">
        <f>PMT(Inputs!$C$34/12,360,Inputs!$C$33)</f>
        <v>-727.28836183969713</v>
      </c>
      <c r="F126" s="53">
        <f>PMT(Inputs!$C$34/12,360,Inputs!$C$33)</f>
        <v>-727.28836183969713</v>
      </c>
      <c r="G126" s="53">
        <f>PMT(Inputs!$C$34/12,360,Inputs!$C$33)</f>
        <v>-727.28836183969713</v>
      </c>
      <c r="H126" s="53">
        <f>PMT(Inputs!$C$34/12,360,Inputs!$C$33)</f>
        <v>-727.28836183969713</v>
      </c>
      <c r="I126" s="53">
        <f>PMT(Inputs!$C$34/12,360,Inputs!$C$33)</f>
        <v>-727.28836183969713</v>
      </c>
      <c r="J126" s="53">
        <f>PMT(Inputs!$C$34/12,360,Inputs!$C$33)</f>
        <v>-727.28836183969713</v>
      </c>
      <c r="K126" s="53">
        <f>PMT(Inputs!$C$34/12,360,Inputs!$C$33)</f>
        <v>-727.28836183969713</v>
      </c>
      <c r="L126" s="53">
        <f>PMT(Inputs!$C$34/12,360,Inputs!$C$33)</f>
        <v>-727.28836183969713</v>
      </c>
      <c r="M126" s="53">
        <f>PMT(Inputs!$C$34/12,360,Inputs!$C$33)</f>
        <v>-727.28836183969713</v>
      </c>
      <c r="N126" s="53">
        <f>PMT(Inputs!$C$34/12,360,Inputs!$C$33)</f>
        <v>-727.28836183969713</v>
      </c>
      <c r="O126" s="53">
        <f>PMT(Inputs!$C$34/12,360,Inputs!$C$33)</f>
        <v>-727.28836183969713</v>
      </c>
      <c r="P126" s="53">
        <f>PMT(Inputs!$C$34/12,360,Inputs!$C$33)</f>
        <v>-727.28836183969713</v>
      </c>
      <c r="Q126" s="53">
        <f>PMT(Inputs!$C$34/12,360,Inputs!$C$33)</f>
        <v>-727.28836183969713</v>
      </c>
      <c r="R126" s="53">
        <f>PMT(Inputs!$C$34/12,360,Inputs!$C$33)</f>
        <v>-727.28836183969713</v>
      </c>
      <c r="S126" s="53">
        <f>PMT(Inputs!$C$34/12,360,Inputs!$C$33)</f>
        <v>-727.28836183969713</v>
      </c>
      <c r="T126" s="53">
        <f>PMT(Inputs!$C$34/12,360,Inputs!$C$33)</f>
        <v>-727.28836183969713</v>
      </c>
      <c r="U126" s="53">
        <f>PMT(Inputs!$C$34/12,360,Inputs!$C$33)</f>
        <v>-727.28836183969713</v>
      </c>
      <c r="V126" s="53">
        <f>PMT(Inputs!$C$34/12,360,Inputs!$C$33)</f>
        <v>-727.28836183969713</v>
      </c>
      <c r="W126" s="53">
        <f>PMT(Inputs!$C$34/12,360,Inputs!$C$33)</f>
        <v>-727.28836183969713</v>
      </c>
      <c r="X126" s="53">
        <f>PMT(Inputs!$C$34/12,360,Inputs!$C$33)</f>
        <v>-727.28836183969713</v>
      </c>
      <c r="Y126" s="53">
        <f>PMT(Inputs!$C$34/12,360,Inputs!$C$33)</f>
        <v>-727.28836183969713</v>
      </c>
      <c r="Z126" s="53">
        <f>PMT(Inputs!$C$34/12,360,Inputs!$C$33)</f>
        <v>-727.28836183969713</v>
      </c>
      <c r="AA126" s="53">
        <f>PMT(Inputs!$C$34/12,360,Inputs!$C$33)</f>
        <v>-727.28836183969713</v>
      </c>
      <c r="AB126" s="53">
        <f>PMT(Inputs!$C$34/12,360,Inputs!$C$33)</f>
        <v>-727.28836183969713</v>
      </c>
      <c r="AC126" s="53">
        <f>PMT(Inputs!$C$34/12,360,Inputs!$C$33)</f>
        <v>-727.28836183969713</v>
      </c>
      <c r="AD126" s="53">
        <f>PMT(Inputs!$C$34/12,360,Inputs!$C$33)</f>
        <v>-727.28836183969713</v>
      </c>
      <c r="AE126" s="53">
        <f>PMT(Inputs!$C$34/12,360,Inputs!$C$33)</f>
        <v>-727.28836183969713</v>
      </c>
      <c r="AF126" s="53">
        <f>PMT(Inputs!$C$34/12,360,Inputs!$C$33)</f>
        <v>-727.28836183969713</v>
      </c>
      <c r="AG126" s="53">
        <f>PMT(Inputs!$C$34/12,360,Inputs!$C$33)</f>
        <v>-727.28836183969713</v>
      </c>
      <c r="AH126" s="53">
        <f>PMT(Inputs!$C$34/12,360,Inputs!$C$33)</f>
        <v>-727.28836183969713</v>
      </c>
      <c r="AI126" s="53">
        <f>PMT(Inputs!$C$34/12,360,Inputs!$C$33)</f>
        <v>-727.28836183969713</v>
      </c>
      <c r="AJ126" s="53">
        <f>PMT(Inputs!$C$34/12,360,Inputs!$C$33)</f>
        <v>-727.28836183969713</v>
      </c>
      <c r="AK126" s="53">
        <f>PMT(Inputs!$C$34/12,360,Inputs!$C$33)</f>
        <v>-727.28836183969713</v>
      </c>
      <c r="AL126" s="53">
        <f>PMT(Inputs!$C$34/12,360,Inputs!$C$33)</f>
        <v>-727.28836183969713</v>
      </c>
      <c r="AM126" s="53">
        <f>PMT(Inputs!$C$34/12,360,Inputs!$C$33)</f>
        <v>-727.28836183969713</v>
      </c>
      <c r="AN126" s="53">
        <f>PMT(Inputs!$C$34/12,360,Inputs!$C$33)</f>
        <v>-727.28836183969713</v>
      </c>
      <c r="AO126" s="53">
        <f>PMT(Inputs!$C$34/12,360,Inputs!$C$33)</f>
        <v>-727.28836183969713</v>
      </c>
      <c r="AP126" s="53">
        <f>PMT(Inputs!$C$34/12,360,Inputs!$C$33)</f>
        <v>-727.28836183969713</v>
      </c>
      <c r="AQ126" s="53">
        <f>PMT(Inputs!$C$34/12,360,Inputs!$C$33)</f>
        <v>-727.28836183969713</v>
      </c>
      <c r="AR126" s="53">
        <f>PMT(Inputs!$C$34/12,360,Inputs!$C$33)</f>
        <v>-727.28836183969713</v>
      </c>
      <c r="AS126" s="53">
        <f>PMT(Inputs!$C$34/12,360,Inputs!$C$33)</f>
        <v>-727.28836183969713</v>
      </c>
      <c r="AT126" s="53">
        <f>PMT(Inputs!$C$34/12,360,Inputs!$C$33)</f>
        <v>-727.28836183969713</v>
      </c>
      <c r="AU126" s="53">
        <f>PMT(Inputs!$C$34/12,360,Inputs!$C$33)</f>
        <v>-727.28836183969713</v>
      </c>
      <c r="AV126" s="53">
        <f>PMT(Inputs!$C$34/12,360,Inputs!$C$33)</f>
        <v>-727.28836183969713</v>
      </c>
      <c r="AW126" s="53">
        <f>PMT(Inputs!$C$34/12,360,Inputs!$C$33)</f>
        <v>-727.28836183969713</v>
      </c>
      <c r="AX126" s="53">
        <f>PMT(Inputs!$C$34/12,360,Inputs!$C$33)</f>
        <v>-727.28836183969713</v>
      </c>
      <c r="AY126" s="53">
        <f>PMT(Inputs!$C$34/12,360,Inputs!$C$33)</f>
        <v>-727.28836183969713</v>
      </c>
      <c r="AZ126" s="53">
        <f>PMT(Inputs!$C$34/12,360,Inputs!$C$33)</f>
        <v>-727.28836183969713</v>
      </c>
      <c r="BA126" s="53">
        <f>PMT(Inputs!$C$34/12,360,Inputs!$C$33)</f>
        <v>-727.28836183969713</v>
      </c>
      <c r="BB126" s="53">
        <f>PMT(Inputs!$C$34/12,360,Inputs!$C$33)</f>
        <v>-727.28836183969713</v>
      </c>
      <c r="BC126" s="53">
        <f>PMT(Inputs!$C$34/12,360,Inputs!$C$33)</f>
        <v>-727.28836183969713</v>
      </c>
      <c r="BD126" s="53">
        <f>PMT(Inputs!$C$34/12,360,Inputs!$C$33)</f>
        <v>-727.28836183969713</v>
      </c>
      <c r="BE126" s="53">
        <f>PMT(Inputs!$C$34/12,360,Inputs!$C$33)</f>
        <v>-727.28836183969713</v>
      </c>
      <c r="BF126" s="53">
        <f>PMT(Inputs!$C$34/12,360,Inputs!$C$33)</f>
        <v>-727.28836183969713</v>
      </c>
      <c r="BG126" s="53">
        <f>PMT(Inputs!$C$34/12,360,Inputs!$C$33)</f>
        <v>-727.28836183969713</v>
      </c>
      <c r="BH126" s="53">
        <f>PMT(Inputs!$C$34/12,360,Inputs!$C$33)</f>
        <v>-727.28836183969713</v>
      </c>
      <c r="BI126" s="53">
        <f>PMT(Inputs!$C$34/12,360,Inputs!$C$33)</f>
        <v>-727.28836183969713</v>
      </c>
      <c r="BJ126" s="53">
        <f>PMT(Inputs!$C$34/12,360,Inputs!$C$33)</f>
        <v>-727.28836183969713</v>
      </c>
      <c r="BK126" s="53">
        <f>PMT(Inputs!$C$34/12,360,Inputs!$C$33)</f>
        <v>-727.28836183969713</v>
      </c>
      <c r="BL126" s="53">
        <f>PMT(Inputs!$C$34/12,360,Inputs!$C$33)</f>
        <v>-727.28836183969713</v>
      </c>
      <c r="BM126" s="53">
        <f>PMT(Inputs!$C$34/12,360,Inputs!$C$33)</f>
        <v>-727.28836183969713</v>
      </c>
      <c r="BN126" s="53">
        <f>PMT(Inputs!$C$34/12,360,Inputs!$C$33)</f>
        <v>-727.28836183969713</v>
      </c>
      <c r="BO126" s="53">
        <f>PMT(Inputs!$C$34/12,360,Inputs!$C$33)</f>
        <v>-727.28836183969713</v>
      </c>
      <c r="BP126" s="53">
        <f>PMT(Inputs!$C$34/12,360,Inputs!$C$33)</f>
        <v>-727.28836183969713</v>
      </c>
      <c r="BQ126" s="53">
        <f>PMT(Inputs!$C$34/12,360,Inputs!$C$33)</f>
        <v>-727.28836183969713</v>
      </c>
      <c r="BR126" s="53">
        <f>PMT(Inputs!$C$34/12,360,Inputs!$C$33)</f>
        <v>-727.28836183969713</v>
      </c>
      <c r="BS126" s="53">
        <f>PMT(Inputs!$C$34/12,360,Inputs!$C$33)</f>
        <v>-727.28836183969713</v>
      </c>
      <c r="BT126" s="53">
        <f>PMT(Inputs!$C$34/12,360,Inputs!$C$33)</f>
        <v>-727.28836183969713</v>
      </c>
      <c r="BU126" s="53">
        <f>PMT(Inputs!$C$34/12,360,Inputs!$C$33)</f>
        <v>-727.28836183969713</v>
      </c>
      <c r="BV126" s="53">
        <f>PMT(Inputs!$C$34/12,360,Inputs!$C$33)</f>
        <v>-727.28836183969713</v>
      </c>
      <c r="BW126" s="53">
        <f>PMT(Inputs!$C$34/12,360,Inputs!$C$33)</f>
        <v>-727.28836183969713</v>
      </c>
      <c r="BX126" s="53">
        <f>PMT(Inputs!$C$34/12,360,Inputs!$C$33)</f>
        <v>-727.28836183969713</v>
      </c>
      <c r="BY126" s="53">
        <f>PMT(Inputs!$C$34/12,360,Inputs!$C$33)</f>
        <v>-727.28836183969713</v>
      </c>
      <c r="BZ126" s="53">
        <f>PMT(Inputs!$C$34/12,360,Inputs!$C$33)</f>
        <v>-727.28836183969713</v>
      </c>
      <c r="CA126" s="53">
        <f>PMT(Inputs!$C$34/12,360,Inputs!$C$33)</f>
        <v>-727.28836183969713</v>
      </c>
      <c r="CB126" s="53">
        <f>PMT(Inputs!$C$34/12,360,Inputs!$C$33)</f>
        <v>-727.28836183969713</v>
      </c>
      <c r="CC126" s="53">
        <f>PMT(Inputs!$C$34/12,360,Inputs!$C$33)</f>
        <v>-727.28836183969713</v>
      </c>
      <c r="CD126" s="53">
        <f>PMT(Inputs!$C$34/12,360,Inputs!$C$33)</f>
        <v>-727.28836183969713</v>
      </c>
      <c r="CE126" s="53">
        <f>PMT(Inputs!$C$34/12,360,Inputs!$C$33)</f>
        <v>-727.28836183969713</v>
      </c>
      <c r="CF126" s="53">
        <f>PMT(Inputs!$C$34/12,360,Inputs!$C$33)</f>
        <v>-727.28836183969713</v>
      </c>
      <c r="CG126" s="53">
        <f>PMT(Inputs!$C$34/12,360,Inputs!$C$33)</f>
        <v>-727.28836183969713</v>
      </c>
      <c r="CH126" s="53">
        <f>PMT(Inputs!$C$34/12,360,Inputs!$C$33)</f>
        <v>-727.28836183969713</v>
      </c>
      <c r="CI126" s="53">
        <f>PMT(Inputs!$C$34/12,360,Inputs!$C$33)</f>
        <v>-727.28836183969713</v>
      </c>
      <c r="CJ126" s="53">
        <f>PMT(Inputs!$C$34/12,360,Inputs!$C$33)</f>
        <v>-727.28836183969713</v>
      </c>
      <c r="CK126" s="53">
        <f>PMT(Inputs!$C$34/12,360,Inputs!$C$33)</f>
        <v>-727.28836183969713</v>
      </c>
      <c r="CL126" s="53">
        <f>PMT(Inputs!$C$34/12,360,Inputs!$C$33)</f>
        <v>-727.28836183969713</v>
      </c>
      <c r="CM126" s="53">
        <f>PMT(Inputs!$C$34/12,360,Inputs!$C$33)</f>
        <v>-727.28836183969713</v>
      </c>
      <c r="CN126" s="53">
        <f>PMT(Inputs!$C$34/12,360,Inputs!$C$33)</f>
        <v>-727.28836183969713</v>
      </c>
      <c r="CO126" s="53">
        <f>PMT(Inputs!$C$34/12,360,Inputs!$C$33)</f>
        <v>-727.28836183969713</v>
      </c>
      <c r="CP126" s="53">
        <f>PMT(Inputs!$C$34/12,360,Inputs!$C$33)</f>
        <v>-727.28836183969713</v>
      </c>
      <c r="CQ126" s="53">
        <f>PMT(Inputs!$C$34/12,360,Inputs!$C$33)</f>
        <v>-727.28836183969713</v>
      </c>
      <c r="CR126" s="53">
        <f>PMT(Inputs!$C$34/12,360,Inputs!$C$33)</f>
        <v>-727.28836183969713</v>
      </c>
      <c r="CS126" s="53">
        <f>PMT(Inputs!$C$34/12,360,Inputs!$C$33)</f>
        <v>-727.28836183969713</v>
      </c>
      <c r="CT126" s="53">
        <f>PMT(Inputs!$C$34/12,360,Inputs!$C$33)</f>
        <v>-727.28836183969713</v>
      </c>
      <c r="CU126" s="53">
        <f>PMT(Inputs!$C$34/12,360,Inputs!$C$33)</f>
        <v>-727.28836183969713</v>
      </c>
      <c r="CV126" s="53">
        <f>PMT(Inputs!$C$34/12,360,Inputs!$C$33)</f>
        <v>-727.28836183969713</v>
      </c>
      <c r="CW126" s="53">
        <f>PMT(Inputs!$C$34/12,360,Inputs!$C$33)</f>
        <v>-727.28836183969713</v>
      </c>
      <c r="CX126" s="53">
        <f>PMT(Inputs!$C$34/12,360,Inputs!$C$33)</f>
        <v>-727.28836183969713</v>
      </c>
      <c r="CY126" s="53">
        <f>PMT(Inputs!$C$34/12,360,Inputs!$C$33)</f>
        <v>-727.28836183969713</v>
      </c>
      <c r="CZ126" s="53">
        <f>PMT(Inputs!$C$34/12,360,Inputs!$C$33)</f>
        <v>-727.28836183969713</v>
      </c>
      <c r="DA126" s="53">
        <f>PMT(Inputs!$C$34/12,360,Inputs!$C$33)</f>
        <v>-727.28836183969713</v>
      </c>
      <c r="DB126" s="53">
        <f>PMT(Inputs!$C$34/12,360,Inputs!$C$33)</f>
        <v>-727.28836183969713</v>
      </c>
      <c r="DC126" s="53">
        <f>PMT(Inputs!$C$34/12,360,Inputs!$C$33)</f>
        <v>-727.28836183969713</v>
      </c>
      <c r="DD126" s="53">
        <f>PMT(Inputs!$C$34/12,360,Inputs!$C$33)</f>
        <v>-727.28836183969713</v>
      </c>
      <c r="DE126" s="53">
        <f>PMT(Inputs!$C$34/12,360,Inputs!$C$33)</f>
        <v>-727.28836183969713</v>
      </c>
      <c r="DF126" s="53">
        <f>PMT(Inputs!$C$34/12,360,Inputs!$C$33)</f>
        <v>-727.28836183969713</v>
      </c>
      <c r="DG126" s="53">
        <f>PMT(Inputs!$C$34/12,360,Inputs!$C$33)</f>
        <v>-727.28836183969713</v>
      </c>
      <c r="DH126" s="53">
        <f>PMT(Inputs!$C$34/12,360,Inputs!$C$33)</f>
        <v>-727.28836183969713</v>
      </c>
      <c r="DI126" s="53">
        <f>PMT(Inputs!$C$34/12,360,Inputs!$C$33)</f>
        <v>-727.28836183969713</v>
      </c>
      <c r="DJ126" s="53">
        <f>PMT(Inputs!$C$34/12,360,Inputs!$C$33)</f>
        <v>-727.28836183969713</v>
      </c>
      <c r="DK126" s="53">
        <f>PMT(Inputs!$C$34/12,360,Inputs!$C$33)</f>
        <v>-727.28836183969713</v>
      </c>
      <c r="DL126" s="53">
        <f>PMT(Inputs!$C$34/12,360,Inputs!$C$33)</f>
        <v>-727.28836183969713</v>
      </c>
      <c r="DM126" s="53">
        <f>PMT(Inputs!$C$34/12,360,Inputs!$C$33)</f>
        <v>-727.28836183969713</v>
      </c>
      <c r="DN126" s="53">
        <f>PMT(Inputs!$C$34/12,360,Inputs!$C$33)</f>
        <v>-727.28836183969713</v>
      </c>
      <c r="DO126" s="53">
        <f>PMT(Inputs!$C$34/12,360,Inputs!$C$33)</f>
        <v>-727.28836183969713</v>
      </c>
      <c r="DP126" s="53">
        <f>PMT(Inputs!$C$34/12,360,Inputs!$C$33)</f>
        <v>-727.28836183969713</v>
      </c>
      <c r="DQ126" s="53">
        <f>PMT(Inputs!$C$34/12,360,Inputs!$C$33)</f>
        <v>-727.28836183969713</v>
      </c>
      <c r="DR126" s="53">
        <f>PMT(Inputs!$C$34/12,360,Inputs!$C$33)</f>
        <v>-727.28836183969713</v>
      </c>
      <c r="DS126" s="53">
        <f>PMT(Inputs!$C$34/12,360,Inputs!$C$33)</f>
        <v>-727.28836183969713</v>
      </c>
      <c r="DT126" s="53">
        <f>PMT(Inputs!$C$34/12,360,Inputs!$C$33)</f>
        <v>-727.28836183969713</v>
      </c>
      <c r="DU126" s="53">
        <f>PMT(Inputs!$C$34/12,360,Inputs!$C$33)</f>
        <v>-727.28836183969713</v>
      </c>
      <c r="DV126" s="53">
        <f>PMT(Inputs!$C$34/12,360,Inputs!$C$33)</f>
        <v>-727.28836183969713</v>
      </c>
      <c r="DW126" s="53">
        <f>PMT(Inputs!$C$34/12,360,Inputs!$C$33)</f>
        <v>-727.28836183969713</v>
      </c>
      <c r="DX126" s="53">
        <f>PMT(Inputs!$C$34/12,360,Inputs!$C$33)</f>
        <v>-727.28836183969713</v>
      </c>
      <c r="DY126" s="53">
        <f>PMT(Inputs!$C$34/12,360,Inputs!$C$33)</f>
        <v>-727.28836183969713</v>
      </c>
      <c r="DZ126" s="53">
        <f>PMT(Inputs!$C$34/12,360,Inputs!$C$33)</f>
        <v>-727.28836183969713</v>
      </c>
      <c r="EA126" s="53">
        <f>PMT(Inputs!$C$34/12,360,Inputs!$C$33)</f>
        <v>-727.28836183969713</v>
      </c>
      <c r="EB126" s="53">
        <f>PMT(Inputs!$C$34/12,360,Inputs!$C$33)</f>
        <v>-727.28836183969713</v>
      </c>
      <c r="EC126" s="53">
        <f>PMT(Inputs!$C$34/12,360,Inputs!$C$33)</f>
        <v>-727.28836183969713</v>
      </c>
      <c r="ED126" s="53">
        <f>PMT(Inputs!$C$34/12,360,Inputs!$C$33)</f>
        <v>-727.28836183969713</v>
      </c>
      <c r="EE126" s="53">
        <f>PMT(Inputs!$C$34/12,360,Inputs!$C$33)</f>
        <v>-727.28836183969713</v>
      </c>
      <c r="EF126" s="53">
        <f>PMT(Inputs!$C$34/12,360,Inputs!$C$33)</f>
        <v>-727.28836183969713</v>
      </c>
      <c r="EG126" s="53">
        <f>PMT(Inputs!$C$34/12,360,Inputs!$C$33)</f>
        <v>-727.28836183969713</v>
      </c>
      <c r="EH126" s="53">
        <f>PMT(Inputs!$C$34/12,360,Inputs!$C$33)</f>
        <v>-727.28836183969713</v>
      </c>
      <c r="EI126" s="53">
        <f>PMT(Inputs!$C$34/12,360,Inputs!$C$33)</f>
        <v>-727.28836183969713</v>
      </c>
      <c r="EJ126" s="53">
        <f>PMT(Inputs!$C$34/12,360,Inputs!$C$33)</f>
        <v>-727.28836183969713</v>
      </c>
      <c r="EK126" s="53">
        <f>PMT(Inputs!$C$34/12,360,Inputs!$C$33)</f>
        <v>-727.28836183969713</v>
      </c>
      <c r="EL126" s="53">
        <f>PMT(Inputs!$C$34/12,360,Inputs!$C$33)</f>
        <v>-727.28836183969713</v>
      </c>
      <c r="EM126" s="53">
        <f>PMT(Inputs!$C$34/12,360,Inputs!$C$33)</f>
        <v>-727.28836183969713</v>
      </c>
      <c r="EN126" s="53">
        <f>PMT(Inputs!$C$34/12,360,Inputs!$C$33)</f>
        <v>-727.28836183969713</v>
      </c>
      <c r="EO126" s="53">
        <f>PMT(Inputs!$C$34/12,360,Inputs!$C$33)</f>
        <v>-727.28836183969713</v>
      </c>
      <c r="EP126" s="53">
        <f>PMT(Inputs!$C$34/12,360,Inputs!$C$33)</f>
        <v>-727.28836183969713</v>
      </c>
      <c r="EQ126" s="53">
        <f>PMT(Inputs!$C$34/12,360,Inputs!$C$33)</f>
        <v>-727.28836183969713</v>
      </c>
      <c r="ER126" s="53">
        <f>PMT(Inputs!$C$34/12,360,Inputs!$C$33)</f>
        <v>-727.28836183969713</v>
      </c>
      <c r="ES126" s="53">
        <f>PMT(Inputs!$C$34/12,360,Inputs!$C$33)</f>
        <v>-727.28836183969713</v>
      </c>
      <c r="ET126" s="53">
        <f>PMT(Inputs!$C$34/12,360,Inputs!$C$33)</f>
        <v>-727.28836183969713</v>
      </c>
      <c r="EU126" s="53">
        <f>PMT(Inputs!$C$34/12,360,Inputs!$C$33)</f>
        <v>-727.28836183969713</v>
      </c>
      <c r="EV126" s="53">
        <f>PMT(Inputs!$C$34/12,360,Inputs!$C$33)</f>
        <v>-727.28836183969713</v>
      </c>
      <c r="EW126" s="53">
        <f>PMT(Inputs!$C$34/12,360,Inputs!$C$33)</f>
        <v>-727.28836183969713</v>
      </c>
      <c r="EX126" s="53">
        <f>PMT(Inputs!$C$34/12,360,Inputs!$C$33)</f>
        <v>-727.28836183969713</v>
      </c>
      <c r="EY126" s="53">
        <f>PMT(Inputs!$C$34/12,360,Inputs!$C$33)</f>
        <v>-727.28836183969713</v>
      </c>
      <c r="EZ126" s="53">
        <f>PMT(Inputs!$C$34/12,360,Inputs!$C$33)</f>
        <v>-727.28836183969713</v>
      </c>
      <c r="FA126" s="53">
        <f>PMT(Inputs!$C$34/12,360,Inputs!$C$33)</f>
        <v>-727.28836183969713</v>
      </c>
      <c r="FB126" s="53">
        <f>PMT(Inputs!$C$34/12,360,Inputs!$C$33)</f>
        <v>-727.28836183969713</v>
      </c>
      <c r="FC126" s="53">
        <f>PMT(Inputs!$C$34/12,360,Inputs!$C$33)</f>
        <v>-727.28836183969713</v>
      </c>
      <c r="FD126" s="53">
        <f>PMT(Inputs!$C$34/12,360,Inputs!$C$33)</f>
        <v>-727.28836183969713</v>
      </c>
      <c r="FE126" s="53">
        <f>PMT(Inputs!$C$34/12,360,Inputs!$C$33)</f>
        <v>-727.28836183969713</v>
      </c>
      <c r="FF126" s="53">
        <f>PMT(Inputs!$C$34/12,360,Inputs!$C$33)</f>
        <v>-727.28836183969713</v>
      </c>
      <c r="FG126" s="53">
        <f>PMT(Inputs!$C$34/12,360,Inputs!$C$33)</f>
        <v>-727.28836183969713</v>
      </c>
      <c r="FH126" s="53">
        <f>PMT(Inputs!$C$34/12,360,Inputs!$C$33)</f>
        <v>-727.28836183969713</v>
      </c>
      <c r="FI126" s="53">
        <f>PMT(Inputs!$C$34/12,360,Inputs!$C$33)</f>
        <v>-727.28836183969713</v>
      </c>
      <c r="FJ126" s="53">
        <f>PMT(Inputs!$C$34/12,360,Inputs!$C$33)</f>
        <v>-727.28836183969713</v>
      </c>
      <c r="FK126" s="53">
        <f>PMT(Inputs!$C$34/12,360,Inputs!$C$33)</f>
        <v>-727.28836183969713</v>
      </c>
      <c r="FL126" s="53">
        <f>PMT(Inputs!$C$34/12,360,Inputs!$C$33)</f>
        <v>-727.28836183969713</v>
      </c>
      <c r="FM126" s="53">
        <f>PMT(Inputs!$C$34/12,360,Inputs!$C$33)</f>
        <v>-727.28836183969713</v>
      </c>
      <c r="FN126" s="53">
        <f>PMT(Inputs!$C$34/12,360,Inputs!$C$33)</f>
        <v>-727.28836183969713</v>
      </c>
      <c r="FO126" s="53">
        <f>PMT(Inputs!$C$34/12,360,Inputs!$C$33)</f>
        <v>-727.28836183969713</v>
      </c>
      <c r="FP126" s="53">
        <f>PMT(Inputs!$C$34/12,360,Inputs!$C$33)</f>
        <v>-727.28836183969713</v>
      </c>
      <c r="FQ126" s="53">
        <f>PMT(Inputs!$C$34/12,360,Inputs!$C$33)</f>
        <v>-727.28836183969713</v>
      </c>
      <c r="FR126" s="53">
        <f>PMT(Inputs!$C$34/12,360,Inputs!$C$33)</f>
        <v>-727.28836183969713</v>
      </c>
      <c r="FS126" s="53">
        <f>PMT(Inputs!$C$34/12,360,Inputs!$C$33)</f>
        <v>-727.28836183969713</v>
      </c>
      <c r="FT126" s="53">
        <f>PMT(Inputs!$C$34/12,360,Inputs!$C$33)</f>
        <v>-727.28836183969713</v>
      </c>
      <c r="FU126" s="53">
        <f>PMT(Inputs!$C$34/12,360,Inputs!$C$33)</f>
        <v>-727.28836183969713</v>
      </c>
      <c r="FV126" s="53">
        <f>PMT(Inputs!$C$34/12,360,Inputs!$C$33)</f>
        <v>-727.28836183969713</v>
      </c>
      <c r="FW126" s="53">
        <f>PMT(Inputs!$C$34/12,360,Inputs!$C$33)</f>
        <v>-727.28836183969713</v>
      </c>
      <c r="FX126" s="53">
        <f>PMT(Inputs!$C$34/12,360,Inputs!$C$33)</f>
        <v>-727.28836183969713</v>
      </c>
      <c r="FY126" s="53">
        <f>PMT(Inputs!$C$34/12,360,Inputs!$C$33)</f>
        <v>-727.28836183969713</v>
      </c>
      <c r="FZ126" s="53">
        <f>PMT(Inputs!$C$34/12,360,Inputs!$C$33)</f>
        <v>-727.28836183969713</v>
      </c>
      <c r="GA126" s="53">
        <f>PMT(Inputs!$C$34/12,360,Inputs!$C$33)</f>
        <v>-727.28836183969713</v>
      </c>
      <c r="GB126" s="53">
        <f>PMT(Inputs!$C$34/12,360,Inputs!$C$33)</f>
        <v>-727.28836183969713</v>
      </c>
      <c r="GC126" s="53">
        <f>PMT(Inputs!$C$34/12,360,Inputs!$C$33)</f>
        <v>-727.28836183969713</v>
      </c>
      <c r="GD126" s="53">
        <f>PMT(Inputs!$C$34/12,360,Inputs!$C$33)</f>
        <v>-727.28836183969713</v>
      </c>
      <c r="GE126" s="53">
        <f>PMT(Inputs!$C$34/12,360,Inputs!$C$33)</f>
        <v>-727.28836183969713</v>
      </c>
      <c r="GF126" s="53">
        <f>PMT(Inputs!$C$34/12,360,Inputs!$C$33)</f>
        <v>-727.28836183969713</v>
      </c>
      <c r="GG126" s="53">
        <f>PMT(Inputs!$C$34/12,360,Inputs!$C$33)</f>
        <v>-727.28836183969713</v>
      </c>
      <c r="GH126" s="53">
        <f>PMT(Inputs!$C$34/12,360,Inputs!$C$33)</f>
        <v>-727.28836183969713</v>
      </c>
      <c r="GI126" s="53">
        <f>PMT(Inputs!$C$34/12,360,Inputs!$C$33)</f>
        <v>-727.28836183969713</v>
      </c>
      <c r="GJ126" s="53">
        <f>PMT(Inputs!$C$34/12,360,Inputs!$C$33)</f>
        <v>-727.28836183969713</v>
      </c>
      <c r="GK126" s="53">
        <f>PMT(Inputs!$C$34/12,360,Inputs!$C$33)</f>
        <v>-727.28836183969713</v>
      </c>
      <c r="GL126" s="53">
        <f>PMT(Inputs!$C$34/12,360,Inputs!$C$33)</f>
        <v>-727.28836183969713</v>
      </c>
      <c r="GM126" s="53">
        <f>PMT(Inputs!$C$34/12,360,Inputs!$C$33)</f>
        <v>-727.28836183969713</v>
      </c>
      <c r="GN126" s="53">
        <f>PMT(Inputs!$C$34/12,360,Inputs!$C$33)</f>
        <v>-727.28836183969713</v>
      </c>
      <c r="GO126" s="53">
        <f>PMT(Inputs!$C$34/12,360,Inputs!$C$33)</f>
        <v>-727.28836183969713</v>
      </c>
      <c r="GP126" s="53">
        <f>PMT(Inputs!$C$34/12,360,Inputs!$C$33)</f>
        <v>-727.28836183969713</v>
      </c>
      <c r="GQ126" s="53">
        <f>PMT(Inputs!$C$34/12,360,Inputs!$C$33)</f>
        <v>-727.28836183969713</v>
      </c>
      <c r="GR126" s="53">
        <f>PMT(Inputs!$C$34/12,360,Inputs!$C$33)</f>
        <v>-727.28836183969713</v>
      </c>
      <c r="GS126" s="53">
        <f>PMT(Inputs!$C$34/12,360,Inputs!$C$33)</f>
        <v>-727.28836183969713</v>
      </c>
      <c r="GT126" s="53">
        <f>PMT(Inputs!$C$34/12,360,Inputs!$C$33)</f>
        <v>-727.28836183969713</v>
      </c>
      <c r="GU126" s="53">
        <f>PMT(Inputs!$C$34/12,360,Inputs!$C$33)</f>
        <v>-727.28836183969713</v>
      </c>
      <c r="GV126" s="53">
        <f>PMT(Inputs!$C$34/12,360,Inputs!$C$33)</f>
        <v>-727.28836183969713</v>
      </c>
      <c r="GW126" s="53">
        <f>PMT(Inputs!$C$34/12,360,Inputs!$C$33)</f>
        <v>-727.28836183969713</v>
      </c>
      <c r="GX126" s="53">
        <f>PMT(Inputs!$C$34/12,360,Inputs!$C$33)</f>
        <v>-727.28836183969713</v>
      </c>
      <c r="GY126" s="53">
        <f>PMT(Inputs!$C$34/12,360,Inputs!$C$33)</f>
        <v>-727.28836183969713</v>
      </c>
      <c r="GZ126" s="53">
        <f>PMT(Inputs!$C$34/12,360,Inputs!$C$33)</f>
        <v>-727.28836183969713</v>
      </c>
      <c r="HA126" s="53">
        <f>PMT(Inputs!$C$34/12,360,Inputs!$C$33)</f>
        <v>-727.28836183969713</v>
      </c>
      <c r="HB126" s="53">
        <f>PMT(Inputs!$C$34/12,360,Inputs!$C$33)</f>
        <v>-727.28836183969713</v>
      </c>
      <c r="HC126" s="53">
        <f>PMT(Inputs!$C$34/12,360,Inputs!$C$33)</f>
        <v>-727.28836183969713</v>
      </c>
      <c r="HD126" s="53">
        <f>PMT(Inputs!$C$34/12,360,Inputs!$C$33)</f>
        <v>-727.28836183969713</v>
      </c>
      <c r="HE126" s="53">
        <f>PMT(Inputs!$C$34/12,360,Inputs!$C$33)</f>
        <v>-727.28836183969713</v>
      </c>
      <c r="HF126" s="53">
        <f>PMT(Inputs!$C$34/12,360,Inputs!$C$33)</f>
        <v>-727.28836183969713</v>
      </c>
      <c r="HG126" s="53">
        <f>PMT(Inputs!$C$34/12,360,Inputs!$C$33)</f>
        <v>-727.28836183969713</v>
      </c>
      <c r="HH126" s="53">
        <f>PMT(Inputs!$C$34/12,360,Inputs!$C$33)</f>
        <v>-727.28836183969713</v>
      </c>
      <c r="HI126" s="53">
        <f>PMT(Inputs!$C$34/12,360,Inputs!$C$33)</f>
        <v>-727.28836183969713</v>
      </c>
      <c r="HJ126" s="53">
        <f>PMT(Inputs!$C$34/12,360,Inputs!$C$33)</f>
        <v>-727.28836183969713</v>
      </c>
      <c r="HK126" s="53">
        <f>PMT(Inputs!$C$34/12,360,Inputs!$C$33)</f>
        <v>-727.28836183969713</v>
      </c>
      <c r="HL126" s="53">
        <f>PMT(Inputs!$C$34/12,360,Inputs!$C$33)</f>
        <v>-727.28836183969713</v>
      </c>
      <c r="HM126" s="53">
        <f>PMT(Inputs!$C$34/12,360,Inputs!$C$33)</f>
        <v>-727.28836183969713</v>
      </c>
      <c r="HN126" s="53">
        <f>PMT(Inputs!$C$34/12,360,Inputs!$C$33)</f>
        <v>-727.28836183969713</v>
      </c>
      <c r="HO126" s="53">
        <f>PMT(Inputs!$C$34/12,360,Inputs!$C$33)</f>
        <v>-727.28836183969713</v>
      </c>
      <c r="HP126" s="53">
        <f>PMT(Inputs!$C$34/12,360,Inputs!$C$33)</f>
        <v>-727.28836183969713</v>
      </c>
      <c r="HQ126" s="53">
        <f>PMT(Inputs!$C$34/12,360,Inputs!$C$33)</f>
        <v>-727.28836183969713</v>
      </c>
      <c r="HR126" s="53">
        <f>PMT(Inputs!$C$34/12,360,Inputs!$C$33)</f>
        <v>-727.28836183969713</v>
      </c>
      <c r="HS126" s="53">
        <f>PMT(Inputs!$C$34/12,360,Inputs!$C$33)</f>
        <v>-727.28836183969713</v>
      </c>
      <c r="HT126" s="53">
        <f>PMT(Inputs!$C$34/12,360,Inputs!$C$33)</f>
        <v>-727.28836183969713</v>
      </c>
      <c r="HU126" s="53">
        <f>PMT(Inputs!$C$34/12,360,Inputs!$C$33)</f>
        <v>-727.28836183969713</v>
      </c>
      <c r="HV126" s="53">
        <f>PMT(Inputs!$C$34/12,360,Inputs!$C$33)</f>
        <v>-727.28836183969713</v>
      </c>
      <c r="HW126" s="53">
        <f>PMT(Inputs!$C$34/12,360,Inputs!$C$33)</f>
        <v>-727.28836183969713</v>
      </c>
      <c r="HX126" s="53">
        <f>PMT(Inputs!$C$34/12,360,Inputs!$C$33)</f>
        <v>-727.28836183969713</v>
      </c>
      <c r="HY126" s="53">
        <f>PMT(Inputs!$C$34/12,360,Inputs!$C$33)</f>
        <v>-727.28836183969713</v>
      </c>
      <c r="HZ126" s="53">
        <f>PMT(Inputs!$C$34/12,360,Inputs!$C$33)</f>
        <v>-727.28836183969713</v>
      </c>
      <c r="IA126" s="53">
        <f>PMT(Inputs!$C$34/12,360,Inputs!$C$33)</f>
        <v>-727.28836183969713</v>
      </c>
      <c r="IB126" s="53">
        <f>PMT(Inputs!$C$34/12,360,Inputs!$C$33)</f>
        <v>-727.28836183969713</v>
      </c>
      <c r="IC126" s="53">
        <f>PMT(Inputs!$C$34/12,360,Inputs!$C$33)</f>
        <v>-727.28836183969713</v>
      </c>
      <c r="ID126" s="53">
        <f>PMT(Inputs!$C$34/12,360,Inputs!$C$33)</f>
        <v>-727.28836183969713</v>
      </c>
      <c r="IE126" s="53">
        <f>PMT(Inputs!$C$34/12,360,Inputs!$C$33)</f>
        <v>-727.28836183969713</v>
      </c>
      <c r="IF126" s="53">
        <f>PMT(Inputs!$C$34/12,360,Inputs!$C$33)</f>
        <v>-727.28836183969713</v>
      </c>
      <c r="IG126" s="53">
        <f>PMT(Inputs!$C$34/12,360,Inputs!$C$33)</f>
        <v>-727.28836183969713</v>
      </c>
      <c r="IH126" s="53">
        <f>PMT(Inputs!$C$34/12,360,Inputs!$C$33)</f>
        <v>-727.28836183969713</v>
      </c>
      <c r="II126" s="53">
        <f>PMT(Inputs!$C$34/12,360,Inputs!$C$33)</f>
        <v>-727.28836183969713</v>
      </c>
      <c r="IJ126" s="53">
        <f>PMT(Inputs!$C$34/12,360,Inputs!$C$33)</f>
        <v>-727.28836183969713</v>
      </c>
      <c r="IK126" s="53">
        <f>PMT(Inputs!$C$34/12,360,Inputs!$C$33)</f>
        <v>-727.28836183969713</v>
      </c>
      <c r="IL126" s="53">
        <f>PMT(Inputs!$C$34/12,360,Inputs!$C$33)</f>
        <v>-727.28836183969713</v>
      </c>
      <c r="IM126" s="53">
        <f>PMT(Inputs!$C$34/12,360,Inputs!$C$33)</f>
        <v>-727.28836183969713</v>
      </c>
      <c r="IN126" s="53">
        <f>PMT(Inputs!$C$34/12,360,Inputs!$C$33)</f>
        <v>-727.28836183969713</v>
      </c>
      <c r="IO126" s="53">
        <f>PMT(Inputs!$C$34/12,360,Inputs!$C$33)</f>
        <v>-727.28836183969713</v>
      </c>
      <c r="IP126" s="53">
        <f>PMT(Inputs!$C$34/12,360,Inputs!$C$33)</f>
        <v>-727.28836183969713</v>
      </c>
      <c r="IQ126" s="53">
        <f>PMT(Inputs!$C$34/12,360,Inputs!$C$33)</f>
        <v>-727.28836183969713</v>
      </c>
      <c r="IR126" s="53">
        <f>PMT(Inputs!$C$34/12,360,Inputs!$C$33)</f>
        <v>-727.28836183969713</v>
      </c>
      <c r="IS126" s="53">
        <f>PMT(Inputs!$C$34/12,360,Inputs!$C$33)</f>
        <v>-727.28836183969713</v>
      </c>
      <c r="IT126" s="53">
        <f>PMT(Inputs!$C$34/12,360,Inputs!$C$33)</f>
        <v>-727.28836183969713</v>
      </c>
      <c r="IU126" s="53">
        <f>PMT(Inputs!$C$34/12,360,Inputs!$C$33)</f>
        <v>-727.28836183969713</v>
      </c>
      <c r="IV126" s="53">
        <f>PMT(Inputs!$C$34/12,360,Inputs!$C$33)</f>
        <v>-727.28836183969713</v>
      </c>
      <c r="IW126" s="53">
        <f>PMT(Inputs!$C$34/12,360,Inputs!$C$33)</f>
        <v>-727.28836183969713</v>
      </c>
      <c r="IX126" s="53">
        <f>PMT(Inputs!$C$34/12,360,Inputs!$C$33)</f>
        <v>-727.28836183969713</v>
      </c>
      <c r="IY126" s="53">
        <f>PMT(Inputs!$C$34/12,360,Inputs!$C$33)</f>
        <v>-727.28836183969713</v>
      </c>
      <c r="IZ126" s="53">
        <f>PMT(Inputs!$C$34/12,360,Inputs!$C$33)</f>
        <v>-727.28836183969713</v>
      </c>
      <c r="JA126" s="53">
        <f>PMT(Inputs!$C$34/12,360,Inputs!$C$33)</f>
        <v>-727.28836183969713</v>
      </c>
      <c r="JB126" s="53">
        <f>PMT(Inputs!$C$34/12,360,Inputs!$C$33)</f>
        <v>-727.28836183969713</v>
      </c>
      <c r="JC126" s="53">
        <f>PMT(Inputs!$C$34/12,360,Inputs!$C$33)</f>
        <v>-727.28836183969713</v>
      </c>
      <c r="JD126" s="53">
        <f>PMT(Inputs!$C$34/12,360,Inputs!$C$33)</f>
        <v>-727.28836183969713</v>
      </c>
      <c r="JE126" s="53">
        <f>PMT(Inputs!$C$34/12,360,Inputs!$C$33)</f>
        <v>-727.28836183969713</v>
      </c>
      <c r="JF126" s="53">
        <f>PMT(Inputs!$C$34/12,360,Inputs!$C$33)</f>
        <v>-727.28836183969713</v>
      </c>
      <c r="JG126" s="53">
        <f>PMT(Inputs!$C$34/12,360,Inputs!$C$33)</f>
        <v>-727.28836183969713</v>
      </c>
      <c r="JH126" s="53">
        <f>PMT(Inputs!$C$34/12,360,Inputs!$C$33)</f>
        <v>-727.28836183969713</v>
      </c>
      <c r="JI126" s="53">
        <f>PMT(Inputs!$C$34/12,360,Inputs!$C$33)</f>
        <v>-727.28836183969713</v>
      </c>
      <c r="JJ126" s="53">
        <f>PMT(Inputs!$C$34/12,360,Inputs!$C$33)</f>
        <v>-727.28836183969713</v>
      </c>
      <c r="JK126" s="53">
        <f>PMT(Inputs!$C$34/12,360,Inputs!$C$33)</f>
        <v>-727.28836183969713</v>
      </c>
      <c r="JL126" s="53">
        <f>PMT(Inputs!$C$34/12,360,Inputs!$C$33)</f>
        <v>-727.28836183969713</v>
      </c>
      <c r="JM126" s="53">
        <f>PMT(Inputs!$C$34/12,360,Inputs!$C$33)</f>
        <v>-727.28836183969713</v>
      </c>
      <c r="JN126" s="53">
        <f>PMT(Inputs!$C$34/12,360,Inputs!$C$33)</f>
        <v>-727.28836183969713</v>
      </c>
      <c r="JO126" s="53">
        <f>PMT(Inputs!$C$34/12,360,Inputs!$C$33)</f>
        <v>-727.28836183969713</v>
      </c>
      <c r="JP126" s="53">
        <f>PMT(Inputs!$C$34/12,360,Inputs!$C$33)</f>
        <v>-727.28836183969713</v>
      </c>
      <c r="JQ126" s="53">
        <f>PMT(Inputs!$C$34/12,360,Inputs!$C$33)</f>
        <v>-727.28836183969713</v>
      </c>
      <c r="JR126" s="53">
        <f>PMT(Inputs!$C$34/12,360,Inputs!$C$33)</f>
        <v>-727.28836183969713</v>
      </c>
      <c r="JS126" s="53">
        <f>PMT(Inputs!$C$34/12,360,Inputs!$C$33)</f>
        <v>-727.28836183969713</v>
      </c>
      <c r="JT126" s="53">
        <f>PMT(Inputs!$C$34/12,360,Inputs!$C$33)</f>
        <v>-727.28836183969713</v>
      </c>
      <c r="JU126" s="53">
        <f>PMT(Inputs!$C$34/12,360,Inputs!$C$33)</f>
        <v>-727.28836183969713</v>
      </c>
      <c r="JV126" s="53">
        <f>PMT(Inputs!$C$34/12,360,Inputs!$C$33)</f>
        <v>-727.28836183969713</v>
      </c>
      <c r="JW126" s="53">
        <f>PMT(Inputs!$C$34/12,360,Inputs!$C$33)</f>
        <v>-727.28836183969713</v>
      </c>
      <c r="JX126" s="53">
        <f>PMT(Inputs!$C$34/12,360,Inputs!$C$33)</f>
        <v>-727.28836183969713</v>
      </c>
      <c r="JY126" s="53">
        <f>PMT(Inputs!$C$34/12,360,Inputs!$C$33)</f>
        <v>-727.28836183969713</v>
      </c>
      <c r="JZ126" s="53">
        <f>PMT(Inputs!$C$34/12,360,Inputs!$C$33)</f>
        <v>-727.28836183969713</v>
      </c>
      <c r="KA126" s="53">
        <f>PMT(Inputs!$C$34/12,360,Inputs!$C$33)</f>
        <v>-727.28836183969713</v>
      </c>
      <c r="KB126" s="53">
        <f>PMT(Inputs!$C$34/12,360,Inputs!$C$33)</f>
        <v>-727.28836183969713</v>
      </c>
      <c r="KC126" s="53">
        <f>PMT(Inputs!$C$34/12,360,Inputs!$C$33)</f>
        <v>-727.28836183969713</v>
      </c>
      <c r="KD126" s="53">
        <f>PMT(Inputs!$C$34/12,360,Inputs!$C$33)</f>
        <v>-727.28836183969713</v>
      </c>
      <c r="KE126" s="53">
        <f>PMT(Inputs!$C$34/12,360,Inputs!$C$33)</f>
        <v>-727.28836183969713</v>
      </c>
      <c r="KF126" s="53">
        <f>PMT(Inputs!$C$34/12,360,Inputs!$C$33)</f>
        <v>-727.28836183969713</v>
      </c>
      <c r="KG126" s="53">
        <f>PMT(Inputs!$C$34/12,360,Inputs!$C$33)</f>
        <v>-727.28836183969713</v>
      </c>
      <c r="KH126" s="53">
        <f>PMT(Inputs!$C$34/12,360,Inputs!$C$33)</f>
        <v>-727.28836183969713</v>
      </c>
      <c r="KI126" s="53">
        <f>PMT(Inputs!$C$34/12,360,Inputs!$C$33)</f>
        <v>-727.28836183969713</v>
      </c>
      <c r="KJ126" s="53">
        <f>PMT(Inputs!$C$34/12,360,Inputs!$C$33)</f>
        <v>-727.28836183969713</v>
      </c>
      <c r="KK126" s="53">
        <f>PMT(Inputs!$C$34/12,360,Inputs!$C$33)</f>
        <v>-727.28836183969713</v>
      </c>
      <c r="KL126" s="53">
        <f>PMT(Inputs!$C$34/12,360,Inputs!$C$33)</f>
        <v>-727.28836183969713</v>
      </c>
      <c r="KM126" s="53">
        <f>PMT(Inputs!$C$34/12,360,Inputs!$C$33)</f>
        <v>-727.28836183969713</v>
      </c>
      <c r="KN126" s="53">
        <f>PMT(Inputs!$C$34/12,360,Inputs!$C$33)</f>
        <v>-727.28836183969713</v>
      </c>
      <c r="KO126" s="53">
        <f>PMT(Inputs!$C$34/12,360,Inputs!$C$33)</f>
        <v>-727.28836183969713</v>
      </c>
      <c r="KP126" s="53">
        <f>PMT(Inputs!$C$34/12,360,Inputs!$C$33)</f>
        <v>-727.28836183969713</v>
      </c>
      <c r="KQ126" s="53">
        <f>PMT(Inputs!$C$34/12,360,Inputs!$C$33)</f>
        <v>-727.28836183969713</v>
      </c>
      <c r="KR126" s="53">
        <f>PMT(Inputs!$C$34/12,360,Inputs!$C$33)</f>
        <v>-727.28836183969713</v>
      </c>
      <c r="KS126" s="53">
        <f>PMT(Inputs!$C$34/12,360,Inputs!$C$33)</f>
        <v>-727.28836183969713</v>
      </c>
      <c r="KT126" s="53">
        <f>PMT(Inputs!$C$34/12,360,Inputs!$C$33)</f>
        <v>-727.28836183969713</v>
      </c>
      <c r="KU126" s="53">
        <f>PMT(Inputs!$C$34/12,360,Inputs!$C$33)</f>
        <v>-727.28836183969713</v>
      </c>
      <c r="KV126" s="53">
        <f>PMT(Inputs!$C$34/12,360,Inputs!$C$33)</f>
        <v>-727.28836183969713</v>
      </c>
      <c r="KW126" s="53">
        <f>PMT(Inputs!$C$34/12,360,Inputs!$C$33)</f>
        <v>-727.28836183969713</v>
      </c>
      <c r="KX126" s="53">
        <f>PMT(Inputs!$C$34/12,360,Inputs!$C$33)</f>
        <v>-727.28836183969713</v>
      </c>
      <c r="KY126" s="53">
        <f>PMT(Inputs!$C$34/12,360,Inputs!$C$33)</f>
        <v>-727.28836183969713</v>
      </c>
      <c r="KZ126" s="53">
        <f>PMT(Inputs!$C$34/12,360,Inputs!$C$33)</f>
        <v>-727.28836183969713</v>
      </c>
      <c r="LA126" s="53">
        <f>PMT(Inputs!$C$34/12,360,Inputs!$C$33)</f>
        <v>-727.28836183969713</v>
      </c>
      <c r="LB126" s="53">
        <f>PMT(Inputs!$C$34/12,360,Inputs!$C$33)</f>
        <v>-727.28836183969713</v>
      </c>
      <c r="LC126" s="53">
        <f>PMT(Inputs!$C$34/12,360,Inputs!$C$33)</f>
        <v>-727.28836183969713</v>
      </c>
      <c r="LD126" s="53">
        <f>PMT(Inputs!$C$34/12,360,Inputs!$C$33)</f>
        <v>-727.28836183969713</v>
      </c>
      <c r="LE126" s="53">
        <f>PMT(Inputs!$C$34/12,360,Inputs!$C$33)</f>
        <v>-727.28836183969713</v>
      </c>
      <c r="LF126" s="53">
        <f>PMT(Inputs!$C$34/12,360,Inputs!$C$33)</f>
        <v>-727.28836183969713</v>
      </c>
      <c r="LG126" s="53">
        <f>PMT(Inputs!$C$34/12,360,Inputs!$C$33)</f>
        <v>-727.28836183969713</v>
      </c>
      <c r="LH126" s="53">
        <f>PMT(Inputs!$C$34/12,360,Inputs!$C$33)</f>
        <v>-727.28836183969713</v>
      </c>
      <c r="LI126" s="53">
        <f>PMT(Inputs!$C$34/12,360,Inputs!$C$33)</f>
        <v>-727.28836183969713</v>
      </c>
      <c r="LJ126" s="53">
        <f>PMT(Inputs!$C$34/12,360,Inputs!$C$33)</f>
        <v>-727.28836183969713</v>
      </c>
      <c r="LK126" s="53">
        <f>PMT(Inputs!$C$34/12,360,Inputs!$C$33)</f>
        <v>-727.28836183969713</v>
      </c>
      <c r="LL126" s="53">
        <f>PMT(Inputs!$C$34/12,360,Inputs!$C$33)</f>
        <v>-727.28836183969713</v>
      </c>
      <c r="LM126" s="53">
        <f>PMT(Inputs!$C$34/12,360,Inputs!$C$33)</f>
        <v>-727.28836183969713</v>
      </c>
      <c r="LN126" s="53">
        <f>PMT(Inputs!$C$34/12,360,Inputs!$C$33)</f>
        <v>-727.28836183969713</v>
      </c>
      <c r="LO126" s="53">
        <f>PMT(Inputs!$C$34/12,360,Inputs!$C$33)</f>
        <v>-727.28836183969713</v>
      </c>
      <c r="LP126" s="53">
        <f>PMT(Inputs!$C$34/12,360,Inputs!$C$33)</f>
        <v>-727.28836183969713</v>
      </c>
      <c r="LQ126" s="53">
        <f>PMT(Inputs!$C$34/12,360,Inputs!$C$33)</f>
        <v>-727.28836183969713</v>
      </c>
      <c r="LR126" s="53">
        <f>PMT(Inputs!$C$34/12,360,Inputs!$C$33)</f>
        <v>-727.28836183969713</v>
      </c>
      <c r="LS126" s="53">
        <f>PMT(Inputs!$C$34/12,360,Inputs!$C$33)</f>
        <v>-727.28836183969713</v>
      </c>
      <c r="LT126" s="53">
        <f>PMT(Inputs!$C$34/12,360,Inputs!$C$33)</f>
        <v>-727.28836183969713</v>
      </c>
      <c r="LU126" s="53">
        <f>PMT(Inputs!$C$34/12,360,Inputs!$C$33)</f>
        <v>-727.28836183969713</v>
      </c>
      <c r="LV126" s="53">
        <f>PMT(Inputs!$C$34/12,360,Inputs!$C$33)</f>
        <v>-727.28836183969713</v>
      </c>
      <c r="LW126" s="53">
        <f>PMT(Inputs!$C$34/12,360,Inputs!$C$33)</f>
        <v>-727.28836183969713</v>
      </c>
      <c r="LX126" s="53">
        <f>PMT(Inputs!$C$34/12,360,Inputs!$C$33)</f>
        <v>-727.28836183969713</v>
      </c>
      <c r="LY126" s="53">
        <f>PMT(Inputs!$C$34/12,360,Inputs!$C$33)</f>
        <v>-727.28836183969713</v>
      </c>
      <c r="LZ126" s="53">
        <f>PMT(Inputs!$C$34/12,360,Inputs!$C$33)</f>
        <v>-727.28836183969713</v>
      </c>
      <c r="MA126" s="53">
        <f>PMT(Inputs!$C$34/12,360,Inputs!$C$33)</f>
        <v>-727.28836183969713</v>
      </c>
      <c r="MB126" s="53">
        <f>PMT(Inputs!$C$34/12,360,Inputs!$C$33)</f>
        <v>-727.28836183969713</v>
      </c>
      <c r="MC126" s="53">
        <f>PMT(Inputs!$C$34/12,360,Inputs!$C$33)</f>
        <v>-727.28836183969713</v>
      </c>
      <c r="MD126" s="53">
        <f>PMT(Inputs!$C$34/12,360,Inputs!$C$33)</f>
        <v>-727.28836183969713</v>
      </c>
      <c r="ME126" s="53">
        <f>PMT(Inputs!$C$34/12,360,Inputs!$C$33)</f>
        <v>-727.28836183969713</v>
      </c>
      <c r="MF126" s="53">
        <f>PMT(Inputs!$C$34/12,360,Inputs!$C$33)</f>
        <v>-727.28836183969713</v>
      </c>
      <c r="MG126" s="53">
        <f>PMT(Inputs!$C$34/12,360,Inputs!$C$33)</f>
        <v>-727.28836183969713</v>
      </c>
      <c r="MH126" s="53">
        <f>PMT(Inputs!$C$34/12,360,Inputs!$C$33)</f>
        <v>-727.28836183969713</v>
      </c>
      <c r="MI126" s="53">
        <f>PMT(Inputs!$C$34/12,360,Inputs!$C$33)</f>
        <v>-727.28836183969713</v>
      </c>
      <c r="MJ126" s="53">
        <f>PMT(Inputs!$C$34/12,360,Inputs!$C$33)</f>
        <v>-727.28836183969713</v>
      </c>
      <c r="MK126" s="53">
        <f>PMT(Inputs!$C$34/12,360,Inputs!$C$33)</f>
        <v>-727.28836183969713</v>
      </c>
      <c r="ML126" s="53">
        <f>PMT(Inputs!$C$34/12,360,Inputs!$C$33)</f>
        <v>-727.28836183969713</v>
      </c>
      <c r="MM126" s="53">
        <f>PMT(Inputs!$C$34/12,360,Inputs!$C$33)</f>
        <v>-727.28836183969713</v>
      </c>
      <c r="MN126" s="53">
        <f>PMT(Inputs!$C$34/12,360,Inputs!$C$33)</f>
        <v>-727.28836183969713</v>
      </c>
      <c r="MO126" s="53">
        <f>PMT(Inputs!$C$34/12,360,Inputs!$C$33)</f>
        <v>-727.28836183969713</v>
      </c>
      <c r="MP126" s="53">
        <f>PMT(Inputs!$C$34/12,360,Inputs!$C$33)</f>
        <v>-727.28836183969713</v>
      </c>
      <c r="MQ126" s="53">
        <f>PMT(Inputs!$C$34/12,360,Inputs!$C$33)</f>
        <v>-727.28836183969713</v>
      </c>
      <c r="MR126" s="53">
        <f>PMT(Inputs!$C$34/12,360,Inputs!$C$33)</f>
        <v>-727.28836183969713</v>
      </c>
      <c r="MS126" s="53">
        <f>PMT(Inputs!$C$34/12,360,Inputs!$C$33)</f>
        <v>-727.28836183969713</v>
      </c>
      <c r="MT126" s="53">
        <f>PMT(Inputs!$C$34/12,360,Inputs!$C$33)</f>
        <v>-727.28836183969713</v>
      </c>
      <c r="MU126" s="53">
        <f>PMT(Inputs!$C$34/12,360,Inputs!$C$33)</f>
        <v>-727.28836183969713</v>
      </c>
      <c r="MV126" s="53">
        <f>PMT(Inputs!$C$34/12,360,Inputs!$C$33)</f>
        <v>-727.28836183969713</v>
      </c>
      <c r="MW126" s="53">
        <f>PMT(Inputs!$C$34/12,360,Inputs!$C$33)</f>
        <v>-727.28836183969713</v>
      </c>
      <c r="MX126" s="53">
        <f>PMT(Inputs!$C$34/12,360,Inputs!$C$33)</f>
        <v>-727.28836183969713</v>
      </c>
    </row>
    <row r="127" spans="2:362" x14ac:dyDescent="0.2">
      <c r="B127" s="41" t="s">
        <v>66</v>
      </c>
      <c r="C127" s="53">
        <f>Inputs!C33+C125</f>
        <v>121184.83963816031</v>
      </c>
      <c r="D127" s="53">
        <f>C127+D125</f>
        <v>121063.47547451142</v>
      </c>
      <c r="E127" s="53">
        <f t="shared" ref="E127:BP127" si="71">D127+E125</f>
        <v>120941.50449004427</v>
      </c>
      <c r="F127" s="53">
        <f t="shared" si="71"/>
        <v>120818.9236506548</v>
      </c>
      <c r="G127" s="53">
        <f t="shared" si="71"/>
        <v>120695.72990706838</v>
      </c>
      <c r="H127" s="53">
        <f t="shared" si="71"/>
        <v>120571.92019476402</v>
      </c>
      <c r="I127" s="53">
        <f t="shared" si="71"/>
        <v>120447.49143389815</v>
      </c>
      <c r="J127" s="53">
        <f t="shared" si="71"/>
        <v>120322.44052922794</v>
      </c>
      <c r="K127" s="53">
        <f t="shared" si="71"/>
        <v>120196.76437003438</v>
      </c>
      <c r="L127" s="53">
        <f t="shared" si="71"/>
        <v>120070.45983004486</v>
      </c>
      <c r="M127" s="53">
        <f t="shared" si="71"/>
        <v>119943.52376735538</v>
      </c>
      <c r="N127" s="53">
        <f t="shared" si="71"/>
        <v>119815.95302435246</v>
      </c>
      <c r="O127" s="53">
        <f t="shared" si="71"/>
        <v>119687.74442763453</v>
      </c>
      <c r="P127" s="53">
        <f t="shared" si="71"/>
        <v>119558.89478793301</v>
      </c>
      <c r="Q127" s="53">
        <f t="shared" si="71"/>
        <v>119429.40090003298</v>
      </c>
      <c r="R127" s="53">
        <f t="shared" si="71"/>
        <v>119299.25954269346</v>
      </c>
      <c r="S127" s="53">
        <f t="shared" si="71"/>
        <v>119168.46747856723</v>
      </c>
      <c r="T127" s="53">
        <f t="shared" si="71"/>
        <v>119037.02145412036</v>
      </c>
      <c r="U127" s="53">
        <f t="shared" si="71"/>
        <v>118904.91819955126</v>
      </c>
      <c r="V127" s="53">
        <f t="shared" si="71"/>
        <v>118772.15442870933</v>
      </c>
      <c r="W127" s="53">
        <f t="shared" si="71"/>
        <v>118638.72683901318</v>
      </c>
      <c r="X127" s="53">
        <f t="shared" si="71"/>
        <v>118504.63211136854</v>
      </c>
      <c r="Y127" s="53">
        <f t="shared" si="71"/>
        <v>118369.86691008569</v>
      </c>
      <c r="Z127" s="53">
        <f t="shared" si="71"/>
        <v>118234.42788279643</v>
      </c>
      <c r="AA127" s="53">
        <f t="shared" si="71"/>
        <v>118098.31166037072</v>
      </c>
      <c r="AB127" s="53">
        <f t="shared" si="71"/>
        <v>117961.51485683287</v>
      </c>
      <c r="AC127" s="53">
        <f t="shared" si="71"/>
        <v>117824.03406927735</v>
      </c>
      <c r="AD127" s="53">
        <f t="shared" si="71"/>
        <v>117685.86587778403</v>
      </c>
      <c r="AE127" s="53">
        <f t="shared" si="71"/>
        <v>117547.00684533325</v>
      </c>
      <c r="AF127" s="53">
        <f t="shared" si="71"/>
        <v>117407.45351772022</v>
      </c>
      <c r="AG127" s="53">
        <f t="shared" si="71"/>
        <v>117267.20242346912</v>
      </c>
      <c r="AH127" s="53">
        <f t="shared" si="71"/>
        <v>117126.25007374676</v>
      </c>
      <c r="AI127" s="53">
        <f t="shared" si="71"/>
        <v>116984.5929622758</v>
      </c>
      <c r="AJ127" s="53">
        <f t="shared" si="71"/>
        <v>116842.22756524748</v>
      </c>
      <c r="AK127" s="53">
        <f t="shared" si="71"/>
        <v>116699.15034123402</v>
      </c>
      <c r="AL127" s="53">
        <f t="shared" si="71"/>
        <v>116555.35773110049</v>
      </c>
      <c r="AM127" s="53">
        <f t="shared" si="71"/>
        <v>116410.8461579163</v>
      </c>
      <c r="AN127" s="53">
        <f t="shared" si="71"/>
        <v>116265.61202686618</v>
      </c>
      <c r="AO127" s="53">
        <f t="shared" si="71"/>
        <v>116119.65172516082</v>
      </c>
      <c r="AP127" s="53">
        <f t="shared" si="71"/>
        <v>115972.96162194692</v>
      </c>
      <c r="AQ127" s="53">
        <f t="shared" si="71"/>
        <v>115825.53806821695</v>
      </c>
      <c r="AR127" s="53">
        <f t="shared" si="71"/>
        <v>115677.37739671834</v>
      </c>
      <c r="AS127" s="53">
        <f t="shared" si="71"/>
        <v>115528.47592186223</v>
      </c>
      <c r="AT127" s="53">
        <f t="shared" si="71"/>
        <v>115378.82993963185</v>
      </c>
      <c r="AU127" s="53">
        <f t="shared" si="71"/>
        <v>115228.43572749032</v>
      </c>
      <c r="AV127" s="53">
        <f t="shared" si="71"/>
        <v>115077.28954428807</v>
      </c>
      <c r="AW127" s="53">
        <f t="shared" si="71"/>
        <v>114925.38763016982</v>
      </c>
      <c r="AX127" s="53">
        <f t="shared" si="71"/>
        <v>114772.72620648098</v>
      </c>
      <c r="AY127" s="53">
        <f t="shared" si="71"/>
        <v>114619.30147567368</v>
      </c>
      <c r="AZ127" s="53">
        <f t="shared" si="71"/>
        <v>114465.10962121235</v>
      </c>
      <c r="BA127" s="53">
        <f t="shared" si="71"/>
        <v>114310.14680747871</v>
      </c>
      <c r="BB127" s="53">
        <f t="shared" si="71"/>
        <v>114154.40917967641</v>
      </c>
      <c r="BC127" s="53">
        <f t="shared" si="71"/>
        <v>113997.89286373509</v>
      </c>
      <c r="BD127" s="53">
        <f t="shared" si="71"/>
        <v>113840.59396621407</v>
      </c>
      <c r="BE127" s="53">
        <f t="shared" si="71"/>
        <v>113682.50857420545</v>
      </c>
      <c r="BF127" s="53">
        <f t="shared" si="71"/>
        <v>113523.63275523679</v>
      </c>
      <c r="BG127" s="53">
        <f t="shared" si="71"/>
        <v>113363.96255717328</v>
      </c>
      <c r="BH127" s="53">
        <f t="shared" si="71"/>
        <v>113203.49400811945</v>
      </c>
      <c r="BI127" s="53">
        <f t="shared" si="71"/>
        <v>113042.22311632035</v>
      </c>
      <c r="BJ127" s="53">
        <f t="shared" si="71"/>
        <v>112880.14587006226</v>
      </c>
      <c r="BK127" s="53">
        <f t="shared" si="71"/>
        <v>112717.25823757288</v>
      </c>
      <c r="BL127" s="53">
        <f t="shared" si="71"/>
        <v>112553.55616692104</v>
      </c>
      <c r="BM127" s="53">
        <f t="shared" si="71"/>
        <v>112389.03558591595</v>
      </c>
      <c r="BN127" s="53">
        <f t="shared" si="71"/>
        <v>112223.69240200584</v>
      </c>
      <c r="BO127" s="53">
        <f t="shared" si="71"/>
        <v>112057.52250217617</v>
      </c>
      <c r="BP127" s="53">
        <f t="shared" si="71"/>
        <v>111890.52175284736</v>
      </c>
      <c r="BQ127" s="53">
        <f t="shared" ref="BQ127:EB127" si="72">BP127+BQ125</f>
        <v>111722.6859997719</v>
      </c>
      <c r="BR127" s="53">
        <f t="shared" si="72"/>
        <v>111554.01106793106</v>
      </c>
      <c r="BS127" s="53">
        <f t="shared" si="72"/>
        <v>111384.49276143101</v>
      </c>
      <c r="BT127" s="53">
        <f t="shared" si="72"/>
        <v>111214.12686339847</v>
      </c>
      <c r="BU127" s="53">
        <f t="shared" si="72"/>
        <v>111042.90913587577</v>
      </c>
      <c r="BV127" s="53">
        <f t="shared" si="72"/>
        <v>110870.83531971545</v>
      </c>
      <c r="BW127" s="53">
        <f t="shared" si="72"/>
        <v>110697.90113447433</v>
      </c>
      <c r="BX127" s="53">
        <f t="shared" si="72"/>
        <v>110524.10227830701</v>
      </c>
      <c r="BY127" s="53">
        <f t="shared" si="72"/>
        <v>110349.43442785884</v>
      </c>
      <c r="BZ127" s="53">
        <f t="shared" si="72"/>
        <v>110173.89323815843</v>
      </c>
      <c r="CA127" s="53">
        <f t="shared" si="72"/>
        <v>109997.47434250952</v>
      </c>
      <c r="CB127" s="53">
        <f t="shared" si="72"/>
        <v>109820.17335238238</v>
      </c>
      <c r="CC127" s="53">
        <f t="shared" si="72"/>
        <v>109641.98585730459</v>
      </c>
      <c r="CD127" s="53">
        <f t="shared" si="72"/>
        <v>109462.90742475142</v>
      </c>
      <c r="CE127" s="53">
        <f t="shared" si="72"/>
        <v>109282.93360003548</v>
      </c>
      <c r="CF127" s="53">
        <f t="shared" si="72"/>
        <v>109102.05990619597</v>
      </c>
      <c r="CG127" s="53">
        <f t="shared" si="72"/>
        <v>108920.28184388725</v>
      </c>
      <c r="CH127" s="53">
        <f t="shared" si="72"/>
        <v>108737.59489126698</v>
      </c>
      <c r="CI127" s="53">
        <f t="shared" si="72"/>
        <v>108553.99450388362</v>
      </c>
      <c r="CJ127" s="53">
        <f t="shared" si="72"/>
        <v>108369.47611456334</v>
      </c>
      <c r="CK127" s="53">
        <f t="shared" si="72"/>
        <v>108184.03513329646</v>
      </c>
      <c r="CL127" s="53">
        <f t="shared" si="72"/>
        <v>107997.66694712325</v>
      </c>
      <c r="CM127" s="53">
        <f t="shared" si="72"/>
        <v>107810.36692001917</v>
      </c>
      <c r="CN127" s="53">
        <f t="shared" si="72"/>
        <v>107622.13039277957</v>
      </c>
      <c r="CO127" s="53">
        <f t="shared" si="72"/>
        <v>107432.95268290376</v>
      </c>
      <c r="CP127" s="53">
        <f t="shared" si="72"/>
        <v>107242.82908447858</v>
      </c>
      <c r="CQ127" s="53">
        <f t="shared" si="72"/>
        <v>107051.75486806128</v>
      </c>
      <c r="CR127" s="53">
        <f t="shared" si="72"/>
        <v>106859.72528056189</v>
      </c>
      <c r="CS127" s="53">
        <f t="shared" si="72"/>
        <v>106666.735545125</v>
      </c>
      <c r="CT127" s="53">
        <f t="shared" si="72"/>
        <v>106472.78086101094</v>
      </c>
      <c r="CU127" s="53">
        <f t="shared" si="72"/>
        <v>106277.8564034763</v>
      </c>
      <c r="CV127" s="53">
        <f t="shared" si="72"/>
        <v>106081.95732365399</v>
      </c>
      <c r="CW127" s="53">
        <f t="shared" si="72"/>
        <v>105885.07874843256</v>
      </c>
      <c r="CX127" s="53">
        <f t="shared" si="72"/>
        <v>105687.21578033503</v>
      </c>
      <c r="CY127" s="53">
        <f t="shared" si="72"/>
        <v>105488.363497397</v>
      </c>
      <c r="CZ127" s="53">
        <f t="shared" si="72"/>
        <v>105288.51695304429</v>
      </c>
      <c r="DA127" s="53">
        <f t="shared" si="72"/>
        <v>105087.67117596982</v>
      </c>
      <c r="DB127" s="53">
        <f t="shared" si="72"/>
        <v>104885.82117000998</v>
      </c>
      <c r="DC127" s="53">
        <f t="shared" si="72"/>
        <v>104682.96191402033</v>
      </c>
      <c r="DD127" s="53">
        <f t="shared" si="72"/>
        <v>104479.08836175074</v>
      </c>
      <c r="DE127" s="53">
        <f t="shared" si="72"/>
        <v>104274.19544171978</v>
      </c>
      <c r="DF127" s="53">
        <f t="shared" si="72"/>
        <v>104068.27805708868</v>
      </c>
      <c r="DG127" s="53">
        <f t="shared" si="72"/>
        <v>103861.33108553443</v>
      </c>
      <c r="DH127" s="53">
        <f t="shared" si="72"/>
        <v>103653.3493791224</v>
      </c>
      <c r="DI127" s="53">
        <f t="shared" si="72"/>
        <v>103444.32776417832</v>
      </c>
      <c r="DJ127" s="53">
        <f t="shared" si="72"/>
        <v>103234.26104115951</v>
      </c>
      <c r="DK127" s="53">
        <f t="shared" si="72"/>
        <v>103023.14398452561</v>
      </c>
      <c r="DL127" s="53">
        <f t="shared" si="72"/>
        <v>102810.97134260854</v>
      </c>
      <c r="DM127" s="53">
        <f t="shared" si="72"/>
        <v>102597.73783748188</v>
      </c>
      <c r="DN127" s="53">
        <f t="shared" si="72"/>
        <v>102383.4381648296</v>
      </c>
      <c r="DO127" s="53">
        <f t="shared" si="72"/>
        <v>102168.06699381405</v>
      </c>
      <c r="DP127" s="53">
        <f t="shared" si="72"/>
        <v>101951.61896694342</v>
      </c>
      <c r="DQ127" s="53">
        <f t="shared" si="72"/>
        <v>101734.08869993844</v>
      </c>
      <c r="DR127" s="53">
        <f t="shared" si="72"/>
        <v>101515.47078159843</v>
      </c>
      <c r="DS127" s="53">
        <f t="shared" si="72"/>
        <v>101295.75977366672</v>
      </c>
      <c r="DT127" s="53">
        <f t="shared" si="72"/>
        <v>101074.95021069536</v>
      </c>
      <c r="DU127" s="53">
        <f t="shared" si="72"/>
        <v>100853.03659990914</v>
      </c>
      <c r="DV127" s="53">
        <f t="shared" si="72"/>
        <v>100630.01342106899</v>
      </c>
      <c r="DW127" s="53">
        <f t="shared" si="72"/>
        <v>100405.87512633463</v>
      </c>
      <c r="DX127" s="53">
        <f t="shared" si="72"/>
        <v>100180.61614012661</v>
      </c>
      <c r="DY127" s="53">
        <f t="shared" si="72"/>
        <v>99954.230858987547</v>
      </c>
      <c r="DZ127" s="53">
        <f t="shared" si="72"/>
        <v>99726.713651442784</v>
      </c>
      <c r="EA127" s="53">
        <f t="shared" si="72"/>
        <v>99498.058857860306</v>
      </c>
      <c r="EB127" s="53">
        <f t="shared" si="72"/>
        <v>99268.260790309912</v>
      </c>
      <c r="EC127" s="53">
        <f t="shared" ref="EC127:GN127" si="73">EB127+EC125</f>
        <v>99037.313732421768</v>
      </c>
      <c r="ED127" s="53">
        <f t="shared" si="73"/>
        <v>98805.211939244182</v>
      </c>
      <c r="EE127" s="53">
        <f t="shared" si="73"/>
        <v>98571.949637100712</v>
      </c>
      <c r="EF127" s="53">
        <f t="shared" si="73"/>
        <v>98337.521023446519</v>
      </c>
      <c r="EG127" s="53">
        <f t="shared" si="73"/>
        <v>98101.920266724061</v>
      </c>
      <c r="EH127" s="53">
        <f t="shared" si="73"/>
        <v>97865.141506217988</v>
      </c>
      <c r="EI127" s="53">
        <f t="shared" si="73"/>
        <v>97627.178851909383</v>
      </c>
      <c r="EJ127" s="53">
        <f t="shared" si="73"/>
        <v>97388.026384329234</v>
      </c>
      <c r="EK127" s="53">
        <f t="shared" si="73"/>
        <v>97147.678154411187</v>
      </c>
      <c r="EL127" s="53">
        <f t="shared" si="73"/>
        <v>96906.12818334355</v>
      </c>
      <c r="EM127" s="53">
        <f t="shared" si="73"/>
        <v>96663.370462420571</v>
      </c>
      <c r="EN127" s="53">
        <f t="shared" si="73"/>
        <v>96419.398952892981</v>
      </c>
      <c r="EO127" s="53">
        <f t="shared" si="73"/>
        <v>96174.207585817741</v>
      </c>
      <c r="EP127" s="53">
        <f t="shared" si="73"/>
        <v>95927.790261907139</v>
      </c>
      <c r="EQ127" s="53">
        <f t="shared" si="73"/>
        <v>95680.140851376971</v>
      </c>
      <c r="ER127" s="53">
        <f t="shared" si="73"/>
        <v>95431.253193794153</v>
      </c>
      <c r="ES127" s="53">
        <f t="shared" si="73"/>
        <v>95181.121097923431</v>
      </c>
      <c r="ET127" s="53">
        <f t="shared" si="73"/>
        <v>94929.738341573349</v>
      </c>
      <c r="EU127" s="53">
        <f t="shared" si="73"/>
        <v>94677.098671441519</v>
      </c>
      <c r="EV127" s="53">
        <f t="shared" si="73"/>
        <v>94423.195802959031</v>
      </c>
      <c r="EW127" s="53">
        <f t="shared" si="73"/>
        <v>94168.023420134123</v>
      </c>
      <c r="EX127" s="53">
        <f t="shared" si="73"/>
        <v>93911.57517539509</v>
      </c>
      <c r="EY127" s="53">
        <f t="shared" si="73"/>
        <v>93653.844689432372</v>
      </c>
      <c r="EZ127" s="53">
        <f t="shared" si="73"/>
        <v>93394.82555103983</v>
      </c>
      <c r="FA127" s="53">
        <f t="shared" si="73"/>
        <v>93134.511316955337</v>
      </c>
      <c r="FB127" s="53">
        <f t="shared" si="73"/>
        <v>92872.895511700423</v>
      </c>
      <c r="FC127" s="53">
        <f t="shared" si="73"/>
        <v>92609.971627419232</v>
      </c>
      <c r="FD127" s="53">
        <f t="shared" si="73"/>
        <v>92345.733123716636</v>
      </c>
      <c r="FE127" s="53">
        <f t="shared" si="73"/>
        <v>92080.173427495523</v>
      </c>
      <c r="FF127" s="53">
        <f t="shared" si="73"/>
        <v>91813.285932793297</v>
      </c>
      <c r="FG127" s="53">
        <f t="shared" si="73"/>
        <v>91545.064000617567</v>
      </c>
      <c r="FH127" s="53">
        <f t="shared" si="73"/>
        <v>91275.500958780962</v>
      </c>
      <c r="FI127" s="53">
        <f t="shared" si="73"/>
        <v>91004.590101735172</v>
      </c>
      <c r="FJ127" s="53">
        <f t="shared" si="73"/>
        <v>90732.324690404144</v>
      </c>
      <c r="FK127" s="53">
        <f t="shared" si="73"/>
        <v>90458.69795201646</v>
      </c>
      <c r="FL127" s="53">
        <f t="shared" si="73"/>
        <v>90183.703079936851</v>
      </c>
      <c r="FM127" s="53">
        <f t="shared" si="73"/>
        <v>89907.333233496844</v>
      </c>
      <c r="FN127" s="53">
        <f t="shared" si="73"/>
        <v>89629.581537824633</v>
      </c>
      <c r="FO127" s="53">
        <f t="shared" si="73"/>
        <v>89350.441083674057</v>
      </c>
      <c r="FP127" s="53">
        <f t="shared" si="73"/>
        <v>89069.904927252734</v>
      </c>
      <c r="FQ127" s="53">
        <f t="shared" si="73"/>
        <v>88787.966090049304</v>
      </c>
      <c r="FR127" s="53">
        <f t="shared" si="73"/>
        <v>88504.617558659855</v>
      </c>
      <c r="FS127" s="53">
        <f t="shared" si="73"/>
        <v>88219.852284613458</v>
      </c>
      <c r="FT127" s="53">
        <f t="shared" si="73"/>
        <v>87933.663184196834</v>
      </c>
      <c r="FU127" s="53">
        <f t="shared" si="73"/>
        <v>87646.043138278124</v>
      </c>
      <c r="FV127" s="53">
        <f t="shared" si="73"/>
        <v>87356.984992129816</v>
      </c>
      <c r="FW127" s="53">
        <f t="shared" si="73"/>
        <v>87066.481555250764</v>
      </c>
      <c r="FX127" s="53">
        <f t="shared" si="73"/>
        <v>86774.525601187313</v>
      </c>
      <c r="FY127" s="53">
        <f t="shared" si="73"/>
        <v>86481.109867353545</v>
      </c>
      <c r="FZ127" s="53">
        <f t="shared" si="73"/>
        <v>86186.22705485062</v>
      </c>
      <c r="GA127" s="53">
        <f t="shared" si="73"/>
        <v>85889.869828285169</v>
      </c>
      <c r="GB127" s="53">
        <f t="shared" si="73"/>
        <v>85592.030815586899</v>
      </c>
      <c r="GC127" s="53">
        <f t="shared" si="73"/>
        <v>85292.702607825137</v>
      </c>
      <c r="GD127" s="53">
        <f t="shared" si="73"/>
        <v>84991.877759024559</v>
      </c>
      <c r="GE127" s="53">
        <f t="shared" si="73"/>
        <v>84689.54878597999</v>
      </c>
      <c r="GF127" s="53">
        <f t="shared" si="73"/>
        <v>84385.708168070196</v>
      </c>
      <c r="GG127" s="53">
        <f t="shared" si="73"/>
        <v>84080.348347070845</v>
      </c>
      <c r="GH127" s="53">
        <f t="shared" si="73"/>
        <v>83773.461726966503</v>
      </c>
      <c r="GI127" s="53">
        <f t="shared" si="73"/>
        <v>83465.040673761643</v>
      </c>
      <c r="GJ127" s="53">
        <f t="shared" si="73"/>
        <v>83155.077515290759</v>
      </c>
      <c r="GK127" s="53">
        <f t="shared" si="73"/>
        <v>82843.564541027517</v>
      </c>
      <c r="GL127" s="53">
        <f t="shared" si="73"/>
        <v>82530.494001892963</v>
      </c>
      <c r="GM127" s="53">
        <f t="shared" si="73"/>
        <v>82215.858110062734</v>
      </c>
      <c r="GN127" s="53">
        <f t="shared" si="73"/>
        <v>81899.64903877335</v>
      </c>
      <c r="GO127" s="53">
        <f t="shared" ref="GO127:IZ127" si="74">GN127+GO125</f>
        <v>81581.858922127518</v>
      </c>
      <c r="GP127" s="53">
        <f t="shared" si="74"/>
        <v>81262.479854898455</v>
      </c>
      <c r="GQ127" s="53">
        <f t="shared" si="74"/>
        <v>80941.503892333247</v>
      </c>
      <c r="GR127" s="53">
        <f t="shared" si="74"/>
        <v>80618.923049955221</v>
      </c>
      <c r="GS127" s="53">
        <f t="shared" si="74"/>
        <v>80294.729303365297</v>
      </c>
      <c r="GT127" s="53">
        <f t="shared" si="74"/>
        <v>79968.914588042418</v>
      </c>
      <c r="GU127" s="53">
        <f t="shared" si="74"/>
        <v>79641.470799142931</v>
      </c>
      <c r="GV127" s="53">
        <f t="shared" si="74"/>
        <v>79312.389791298949</v>
      </c>
      <c r="GW127" s="53">
        <f t="shared" si="74"/>
        <v>78981.663378415746</v>
      </c>
      <c r="GX127" s="53">
        <f t="shared" si="74"/>
        <v>78649.28333346812</v>
      </c>
      <c r="GY127" s="53">
        <f t="shared" si="74"/>
        <v>78315.241388295763</v>
      </c>
      <c r="GZ127" s="53">
        <f t="shared" si="74"/>
        <v>77979.529233397538</v>
      </c>
      <c r="HA127" s="53">
        <f t="shared" si="74"/>
        <v>77642.13851772483</v>
      </c>
      <c r="HB127" s="53">
        <f t="shared" si="74"/>
        <v>77303.06084847376</v>
      </c>
      <c r="HC127" s="53">
        <f t="shared" si="74"/>
        <v>76962.287790876435</v>
      </c>
      <c r="HD127" s="53">
        <f t="shared" si="74"/>
        <v>76619.810867991124</v>
      </c>
      <c r="HE127" s="53">
        <f t="shared" si="74"/>
        <v>76275.621560491389</v>
      </c>
      <c r="HF127" s="53">
        <f t="shared" si="74"/>
        <v>75929.711306454148</v>
      </c>
      <c r="HG127" s="53">
        <f t="shared" si="74"/>
        <v>75582.071501146725</v>
      </c>
      <c r="HH127" s="53">
        <f t="shared" si="74"/>
        <v>75232.693496812761</v>
      </c>
      <c r="HI127" s="53">
        <f t="shared" si="74"/>
        <v>74881.568602457133</v>
      </c>
      <c r="HJ127" s="53">
        <f t="shared" si="74"/>
        <v>74528.68808362972</v>
      </c>
      <c r="HK127" s="53">
        <f t="shared" si="74"/>
        <v>74174.043162208167</v>
      </c>
      <c r="HL127" s="53">
        <f t="shared" si="74"/>
        <v>73817.625016179503</v>
      </c>
      <c r="HM127" s="53">
        <f t="shared" si="74"/>
        <v>73459.424779420704</v>
      </c>
      <c r="HN127" s="53">
        <f t="shared" si="74"/>
        <v>73099.433541478109</v>
      </c>
      <c r="HO127" s="53">
        <f t="shared" si="74"/>
        <v>72737.642347345798</v>
      </c>
      <c r="HP127" s="53">
        <f t="shared" si="74"/>
        <v>72374.04219724283</v>
      </c>
      <c r="HQ127" s="53">
        <f t="shared" si="74"/>
        <v>72008.624046389348</v>
      </c>
      <c r="HR127" s="53">
        <f t="shared" si="74"/>
        <v>71641.378804781591</v>
      </c>
      <c r="HS127" s="53">
        <f t="shared" si="74"/>
        <v>71272.297336965799</v>
      </c>
      <c r="HT127" s="53">
        <f t="shared" si="74"/>
        <v>70901.370461810933</v>
      </c>
      <c r="HU127" s="53">
        <f t="shared" si="74"/>
        <v>70528.58895228029</v>
      </c>
      <c r="HV127" s="53">
        <f t="shared" si="74"/>
        <v>70153.943535201994</v>
      </c>
      <c r="HW127" s="53">
        <f t="shared" si="74"/>
        <v>69777.424891038303</v>
      </c>
      <c r="HX127" s="53">
        <f t="shared" si="74"/>
        <v>69399.0236536538</v>
      </c>
      <c r="HY127" s="53">
        <f t="shared" si="74"/>
        <v>69018.730410082368</v>
      </c>
      <c r="HZ127" s="53">
        <f t="shared" si="74"/>
        <v>68636.535700293083</v>
      </c>
      <c r="IA127" s="53">
        <f t="shared" si="74"/>
        <v>68252.430016954851</v>
      </c>
      <c r="IB127" s="53">
        <f t="shared" si="74"/>
        <v>67866.403805199923</v>
      </c>
      <c r="IC127" s="53">
        <f t="shared" si="74"/>
        <v>67478.447462386219</v>
      </c>
      <c r="ID127" s="53">
        <f t="shared" si="74"/>
        <v>67088.551337858458</v>
      </c>
      <c r="IE127" s="53">
        <f t="shared" si="74"/>
        <v>66696.705732708055</v>
      </c>
      <c r="IF127" s="53">
        <f t="shared" si="74"/>
        <v>66302.900899531902</v>
      </c>
      <c r="IG127" s="53">
        <f t="shared" si="74"/>
        <v>65907.127042189866</v>
      </c>
      <c r="IH127" s="53">
        <f t="shared" si="74"/>
        <v>65509.374315561116</v>
      </c>
      <c r="II127" s="53">
        <f t="shared" si="74"/>
        <v>65109.632825299224</v>
      </c>
      <c r="IJ127" s="53">
        <f t="shared" si="74"/>
        <v>64707.892627586021</v>
      </c>
      <c r="IK127" s="53">
        <f t="shared" si="74"/>
        <v>64304.14372888425</v>
      </c>
      <c r="IL127" s="53">
        <f t="shared" si="74"/>
        <v>63898.376085688971</v>
      </c>
      <c r="IM127" s="53">
        <f t="shared" si="74"/>
        <v>63490.579604277715</v>
      </c>
      <c r="IN127" s="53">
        <f t="shared" si="74"/>
        <v>63080.744140459406</v>
      </c>
      <c r="IO127" s="53">
        <f t="shared" si="74"/>
        <v>62668.859499322003</v>
      </c>
      <c r="IP127" s="53">
        <f t="shared" si="74"/>
        <v>62254.915434978917</v>
      </c>
      <c r="IQ127" s="53">
        <f t="shared" si="74"/>
        <v>61838.90165031411</v>
      </c>
      <c r="IR127" s="53">
        <f t="shared" si="74"/>
        <v>61420.807796725981</v>
      </c>
      <c r="IS127" s="53">
        <f t="shared" si="74"/>
        <v>61000.623473869913</v>
      </c>
      <c r="IT127" s="53">
        <f t="shared" si="74"/>
        <v>60578.338229399567</v>
      </c>
      <c r="IU127" s="53">
        <f t="shared" si="74"/>
        <v>60153.941558706865</v>
      </c>
      <c r="IV127" s="53">
        <f t="shared" si="74"/>
        <v>59727.4229046607</v>
      </c>
      <c r="IW127" s="53">
        <f t="shared" si="74"/>
        <v>59298.771657344303</v>
      </c>
      <c r="IX127" s="53">
        <f t="shared" si="74"/>
        <v>58867.977153791326</v>
      </c>
      <c r="IY127" s="53">
        <f t="shared" si="74"/>
        <v>58435.028677720584</v>
      </c>
      <c r="IZ127" s="53">
        <f t="shared" si="74"/>
        <v>57999.91545926949</v>
      </c>
      <c r="JA127" s="53">
        <f t="shared" ref="JA127:LL127" si="75">IZ127+JA125</f>
        <v>57562.62667472614</v>
      </c>
      <c r="JB127" s="53">
        <f t="shared" si="75"/>
        <v>57123.151446260075</v>
      </c>
      <c r="JC127" s="53">
        <f t="shared" si="75"/>
        <v>56681.478841651675</v>
      </c>
      <c r="JD127" s="53">
        <f t="shared" si="75"/>
        <v>56237.597874020234</v>
      </c>
      <c r="JE127" s="53">
        <f t="shared" si="75"/>
        <v>55791.497501550635</v>
      </c>
      <c r="JF127" s="53">
        <f t="shared" si="75"/>
        <v>55343.166627218692</v>
      </c>
      <c r="JG127" s="53">
        <f t="shared" si="75"/>
        <v>54892.594098515088</v>
      </c>
      <c r="JH127" s="53">
        <f t="shared" si="75"/>
        <v>54439.768707167968</v>
      </c>
      <c r="JI127" s="53">
        <f t="shared" si="75"/>
        <v>53984.679188864109</v>
      </c>
      <c r="JJ127" s="53">
        <f t="shared" si="75"/>
        <v>53527.314222968729</v>
      </c>
      <c r="JK127" s="53">
        <f t="shared" si="75"/>
        <v>53067.662432243873</v>
      </c>
      <c r="JL127" s="53">
        <f t="shared" si="75"/>
        <v>52605.712382565391</v>
      </c>
      <c r="JM127" s="53">
        <f t="shared" si="75"/>
        <v>52141.452582638522</v>
      </c>
      <c r="JN127" s="53">
        <f t="shared" si="75"/>
        <v>51674.871483712013</v>
      </c>
      <c r="JO127" s="53">
        <f t="shared" si="75"/>
        <v>51205.957479290875</v>
      </c>
      <c r="JP127" s="53">
        <f t="shared" si="75"/>
        <v>50734.698904847632</v>
      </c>
      <c r="JQ127" s="53">
        <f t="shared" si="75"/>
        <v>50261.084037532171</v>
      </c>
      <c r="JR127" s="53">
        <f t="shared" si="75"/>
        <v>49785.101095880134</v>
      </c>
      <c r="JS127" s="53">
        <f t="shared" si="75"/>
        <v>49306.738239519836</v>
      </c>
      <c r="JT127" s="53">
        <f t="shared" si="75"/>
        <v>48825.983568877738</v>
      </c>
      <c r="JU127" s="53">
        <f t="shared" si="75"/>
        <v>48342.825124882431</v>
      </c>
      <c r="JV127" s="53">
        <f t="shared" si="75"/>
        <v>47857.250888667142</v>
      </c>
      <c r="JW127" s="53">
        <f t="shared" si="75"/>
        <v>47369.248781270777</v>
      </c>
      <c r="JX127" s="53">
        <f t="shared" si="75"/>
        <v>46878.806663337433</v>
      </c>
      <c r="JY127" s="53">
        <f t="shared" si="75"/>
        <v>46385.91233481442</v>
      </c>
      <c r="JZ127" s="53">
        <f t="shared" si="75"/>
        <v>45890.553534648796</v>
      </c>
      <c r="KA127" s="53">
        <f t="shared" si="75"/>
        <v>45392.71794048234</v>
      </c>
      <c r="KB127" s="53">
        <f t="shared" si="75"/>
        <v>44892.39316834505</v>
      </c>
      <c r="KC127" s="53">
        <f t="shared" si="75"/>
        <v>44389.566772347076</v>
      </c>
      <c r="KD127" s="53">
        <f t="shared" si="75"/>
        <v>43884.226244369114</v>
      </c>
      <c r="KE127" s="53">
        <f t="shared" si="75"/>
        <v>43376.359013751258</v>
      </c>
      <c r="KF127" s="53">
        <f t="shared" si="75"/>
        <v>42865.952446980315</v>
      </c>
      <c r="KG127" s="53">
        <f t="shared" si="75"/>
        <v>42352.993847375517</v>
      </c>
      <c r="KH127" s="53">
        <f t="shared" si="75"/>
        <v>41837.470454772694</v>
      </c>
      <c r="KI127" s="53">
        <f t="shared" si="75"/>
        <v>41319.369445206859</v>
      </c>
      <c r="KJ127" s="53">
        <f t="shared" si="75"/>
        <v>40798.677930593192</v>
      </c>
      <c r="KK127" s="53">
        <f t="shared" si="75"/>
        <v>40275.382958406459</v>
      </c>
      <c r="KL127" s="53">
        <f t="shared" si="75"/>
        <v>39749.471511358795</v>
      </c>
      <c r="KM127" s="53">
        <f t="shared" si="75"/>
        <v>39220.930507075893</v>
      </c>
      <c r="KN127" s="53">
        <f t="shared" si="75"/>
        <v>38689.746797771571</v>
      </c>
      <c r="KO127" s="53">
        <f t="shared" si="75"/>
        <v>38155.907169920734</v>
      </c>
      <c r="KP127" s="53">
        <f t="shared" si="75"/>
        <v>37619.398343930639</v>
      </c>
      <c r="KQ127" s="53">
        <f t="shared" si="75"/>
        <v>37080.206973810593</v>
      </c>
      <c r="KR127" s="53">
        <f t="shared" si="75"/>
        <v>36538.319646839947</v>
      </c>
      <c r="KS127" s="53">
        <f t="shared" si="75"/>
        <v>35993.722883234448</v>
      </c>
      <c r="KT127" s="53">
        <f t="shared" si="75"/>
        <v>35446.403135810921</v>
      </c>
      <c r="KU127" s="53">
        <f t="shared" si="75"/>
        <v>34896.346789650277</v>
      </c>
      <c r="KV127" s="53">
        <f t="shared" si="75"/>
        <v>34343.540161758829</v>
      </c>
      <c r="KW127" s="53">
        <f t="shared" si="75"/>
        <v>33787.969500727922</v>
      </c>
      <c r="KX127" s="53">
        <f t="shared" si="75"/>
        <v>33229.620986391863</v>
      </c>
      <c r="KY127" s="53">
        <f t="shared" si="75"/>
        <v>32668.480729484123</v>
      </c>
      <c r="KZ127" s="53">
        <f t="shared" si="75"/>
        <v>32104.534771291845</v>
      </c>
      <c r="LA127" s="53">
        <f t="shared" si="75"/>
        <v>31537.769083308605</v>
      </c>
      <c r="LB127" s="53">
        <f t="shared" si="75"/>
        <v>30968.169566885452</v>
      </c>
      <c r="LC127" s="53">
        <f t="shared" si="75"/>
        <v>30395.722052880181</v>
      </c>
      <c r="LD127" s="53">
        <f t="shared" si="75"/>
        <v>29820.412301304885</v>
      </c>
      <c r="LE127" s="53">
        <f t="shared" si="75"/>
        <v>29242.22600097171</v>
      </c>
      <c r="LF127" s="53">
        <f t="shared" si="75"/>
        <v>28661.148769136871</v>
      </c>
      <c r="LG127" s="53">
        <f t="shared" si="75"/>
        <v>28077.166151142857</v>
      </c>
      <c r="LH127" s="53">
        <f t="shared" si="75"/>
        <v>27490.263620058875</v>
      </c>
      <c r="LI127" s="53">
        <f t="shared" si="75"/>
        <v>26900.426576319471</v>
      </c>
      <c r="LJ127" s="53">
        <f t="shared" si="75"/>
        <v>26307.640347361372</v>
      </c>
      <c r="LK127" s="53">
        <f t="shared" si="75"/>
        <v>25711.890187258479</v>
      </c>
      <c r="LL127" s="53">
        <f t="shared" si="75"/>
        <v>25113.161276355073</v>
      </c>
      <c r="LM127" s="53">
        <f t="shared" ref="LM127:MX127" si="76">LL127+LM125</f>
        <v>24511.438720897149</v>
      </c>
      <c r="LN127" s="53">
        <f t="shared" si="76"/>
        <v>23906.707552661937</v>
      </c>
      <c r="LO127" s="53">
        <f t="shared" si="76"/>
        <v>23298.952728585547</v>
      </c>
      <c r="LP127" s="53">
        <f t="shared" si="76"/>
        <v>22688.159130388776</v>
      </c>
      <c r="LQ127" s="53">
        <f t="shared" si="76"/>
        <v>22074.311564201023</v>
      </c>
      <c r="LR127" s="53">
        <f t="shared" si="76"/>
        <v>21457.394760182331</v>
      </c>
      <c r="LS127" s="53">
        <f t="shared" si="76"/>
        <v>20837.393372143546</v>
      </c>
      <c r="LT127" s="53">
        <f t="shared" si="76"/>
        <v>20214.291977164565</v>
      </c>
      <c r="LU127" s="53">
        <f t="shared" si="76"/>
        <v>19588.075075210691</v>
      </c>
      <c r="LV127" s="53">
        <f t="shared" si="76"/>
        <v>18958.727088747048</v>
      </c>
      <c r="LW127" s="53">
        <f t="shared" si="76"/>
        <v>18326.232362351086</v>
      </c>
      <c r="LX127" s="53">
        <f t="shared" si="76"/>
        <v>17690.575162323144</v>
      </c>
      <c r="LY127" s="53">
        <f t="shared" si="76"/>
        <v>17051.739676295063</v>
      </c>
      <c r="LZ127" s="53">
        <f t="shared" si="76"/>
        <v>16409.71001283684</v>
      </c>
      <c r="MA127" s="53">
        <f t="shared" si="76"/>
        <v>15764.470201061325</v>
      </c>
      <c r="MB127" s="53">
        <f t="shared" si="76"/>
        <v>15116.004190226935</v>
      </c>
      <c r="MC127" s="53">
        <f t="shared" si="76"/>
        <v>14464.295849338372</v>
      </c>
      <c r="MD127" s="53">
        <f t="shared" si="76"/>
        <v>13809.328966745366</v>
      </c>
      <c r="ME127" s="53">
        <f t="shared" si="76"/>
        <v>13151.087249739396</v>
      </c>
      <c r="MF127" s="53">
        <f t="shared" si="76"/>
        <v>12489.554324148394</v>
      </c>
      <c r="MG127" s="53">
        <f t="shared" si="76"/>
        <v>11824.713733929439</v>
      </c>
      <c r="MH127" s="53">
        <f t="shared" si="76"/>
        <v>11156.548940759389</v>
      </c>
      <c r="MI127" s="53">
        <f t="shared" si="76"/>
        <v>10485.043323623488</v>
      </c>
      <c r="MJ127" s="53">
        <f t="shared" si="76"/>
        <v>9810.1801784019081</v>
      </c>
      <c r="MK127" s="53">
        <f t="shared" si="76"/>
        <v>9131.9427174542197</v>
      </c>
      <c r="ML127" s="53">
        <f t="shared" si="76"/>
        <v>8450.3140692017932</v>
      </c>
      <c r="MM127" s="53">
        <f t="shared" si="76"/>
        <v>7765.2772777081045</v>
      </c>
      <c r="MN127" s="53">
        <f t="shared" si="76"/>
        <v>7076.8153022569468</v>
      </c>
      <c r="MO127" s="53">
        <f t="shared" si="76"/>
        <v>6384.9110169285332</v>
      </c>
      <c r="MP127" s="53">
        <f t="shared" si="76"/>
        <v>5689.5472101734777</v>
      </c>
      <c r="MQ127" s="53">
        <f t="shared" si="76"/>
        <v>4990.7065843846467</v>
      </c>
      <c r="MR127" s="53">
        <f t="shared" si="76"/>
        <v>4288.3717554668719</v>
      </c>
      <c r="MS127" s="53">
        <f t="shared" si="76"/>
        <v>3582.5252524045081</v>
      </c>
      <c r="MT127" s="53">
        <f t="shared" si="76"/>
        <v>2873.1495168268325</v>
      </c>
      <c r="MU127" s="53">
        <f t="shared" si="76"/>
        <v>2160.2269025712685</v>
      </c>
      <c r="MV127" s="53">
        <f t="shared" si="76"/>
        <v>1443.739675244427</v>
      </c>
      <c r="MW127" s="53">
        <f t="shared" si="76"/>
        <v>723.67001178095109</v>
      </c>
      <c r="MX127" s="53">
        <f t="shared" si="76"/>
        <v>1.5779733075760305E-10</v>
      </c>
    </row>
  </sheetData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DDC2-EBAF-B448-BB37-9D1BA27AE6A2}">
  <sheetPr>
    <tabColor theme="5"/>
  </sheetPr>
  <dimension ref="B1:M102"/>
  <sheetViews>
    <sheetView workbookViewId="0">
      <selection activeCell="D46" sqref="D46"/>
    </sheetView>
  </sheetViews>
  <sheetFormatPr baseColWidth="10" defaultRowHeight="16" x14ac:dyDescent="0.2"/>
  <cols>
    <col min="2" max="2" width="28.5" style="130" bestFit="1" customWidth="1"/>
    <col min="3" max="3" width="11.1640625" style="150" bestFit="1" customWidth="1"/>
    <col min="4" max="4" width="22.5" style="136" bestFit="1" customWidth="1"/>
    <col min="5" max="5" width="12.33203125" style="136" bestFit="1" customWidth="1"/>
    <col min="6" max="7" width="12.1640625" style="136" bestFit="1" customWidth="1"/>
    <col min="8" max="8" width="20.33203125" style="150" customWidth="1"/>
    <col min="9" max="9" width="22.5" style="136" bestFit="1" customWidth="1"/>
    <col min="10" max="10" width="13.1640625" style="136" bestFit="1" customWidth="1"/>
    <col min="11" max="11" width="12.5" style="136" bestFit="1" customWidth="1"/>
    <col min="12" max="12" width="25.5" style="136" bestFit="1" customWidth="1"/>
  </cols>
  <sheetData>
    <row r="1" spans="2:13" x14ac:dyDescent="0.2">
      <c r="B1" s="130" t="s">
        <v>1444</v>
      </c>
      <c r="C1" s="151" t="s">
        <v>1429</v>
      </c>
      <c r="D1" s="120" t="s">
        <v>1430</v>
      </c>
      <c r="E1" s="120" t="s">
        <v>1431</v>
      </c>
      <c r="F1" s="120" t="s">
        <v>1432</v>
      </c>
      <c r="G1" s="137" t="s">
        <v>1433</v>
      </c>
      <c r="H1" s="149" t="s">
        <v>1438</v>
      </c>
      <c r="I1" s="132" t="s">
        <v>1439</v>
      </c>
      <c r="J1" s="132" t="s">
        <v>1440</v>
      </c>
      <c r="K1" s="132" t="s">
        <v>1441</v>
      </c>
      <c r="L1" s="138" t="s">
        <v>1442</v>
      </c>
    </row>
    <row r="2" spans="2:13" x14ac:dyDescent="0.2">
      <c r="B2" s="152" t="s">
        <v>1443</v>
      </c>
      <c r="C2" s="154">
        <f t="shared" ref="C2:L2" si="0">AVERAGE(C5:C102)</f>
        <v>12.23469387755102</v>
      </c>
      <c r="D2" s="153">
        <f t="shared" si="0"/>
        <v>-5357.7005584228928</v>
      </c>
      <c r="E2" s="153">
        <f t="shared" si="0"/>
        <v>-4222.1796308294242</v>
      </c>
      <c r="F2" s="153">
        <f t="shared" si="0"/>
        <v>-1104.1677958176213</v>
      </c>
      <c r="G2" s="153">
        <f t="shared" si="0"/>
        <v>16440.099588265883</v>
      </c>
      <c r="H2" s="154">
        <f t="shared" si="0"/>
        <v>5.7653061224489797</v>
      </c>
      <c r="I2" s="153">
        <f t="shared" si="0"/>
        <v>-41176.035594396737</v>
      </c>
      <c r="J2" s="153">
        <f t="shared" si="0"/>
        <v>-7441.4873407560945</v>
      </c>
      <c r="K2" s="153">
        <f t="shared" si="0"/>
        <v>103924.9890825982</v>
      </c>
      <c r="L2" s="153">
        <f t="shared" si="0"/>
        <v>1104861.9293374352</v>
      </c>
    </row>
    <row r="3" spans="2:13" x14ac:dyDescent="0.2">
      <c r="B3" s="152"/>
      <c r="C3" s="154"/>
      <c r="D3" s="153"/>
      <c r="E3" s="153"/>
      <c r="F3" s="153"/>
      <c r="G3" s="153"/>
      <c r="H3" s="154"/>
      <c r="I3" s="153"/>
      <c r="J3" s="153"/>
      <c r="K3" s="153"/>
      <c r="L3" s="153"/>
    </row>
    <row r="4" spans="2:13" x14ac:dyDescent="0.2">
      <c r="B4" s="130" t="s">
        <v>1434</v>
      </c>
      <c r="C4" s="151" t="s">
        <v>1429</v>
      </c>
      <c r="D4" s="120" t="s">
        <v>1430</v>
      </c>
      <c r="E4" s="120" t="s">
        <v>1431</v>
      </c>
      <c r="F4" s="120" t="s">
        <v>1432</v>
      </c>
      <c r="G4" s="137" t="s">
        <v>1433</v>
      </c>
      <c r="H4" s="149" t="s">
        <v>1438</v>
      </c>
      <c r="I4" s="132" t="s">
        <v>1439</v>
      </c>
      <c r="J4" s="132" t="s">
        <v>1440</v>
      </c>
      <c r="K4" s="132" t="s">
        <v>1441</v>
      </c>
      <c r="L4" s="138" t="s">
        <v>1442</v>
      </c>
      <c r="M4" s="129"/>
    </row>
    <row r="5" spans="2:13" x14ac:dyDescent="0.2">
      <c r="B5" s="131" t="s">
        <v>1341</v>
      </c>
      <c r="C5" s="150">
        <v>2</v>
      </c>
      <c r="D5" s="136">
        <v>8360.9815421688672</v>
      </c>
      <c r="E5" s="136">
        <v>8993.9131445666662</v>
      </c>
      <c r="F5" s="136">
        <v>10728.976569541866</v>
      </c>
      <c r="G5" s="136">
        <v>20424.482700355478</v>
      </c>
      <c r="H5" s="150">
        <v>1</v>
      </c>
      <c r="I5" s="136">
        <v>21337.099037957483</v>
      </c>
      <c r="J5" s="136">
        <v>44177.263670055429</v>
      </c>
      <c r="K5" s="136">
        <v>109178.49553968986</v>
      </c>
      <c r="L5" s="136">
        <v>520628.21768237511</v>
      </c>
      <c r="M5" s="134"/>
    </row>
    <row r="6" spans="2:13" x14ac:dyDescent="0.2">
      <c r="B6" s="131" t="s">
        <v>1326</v>
      </c>
      <c r="C6" s="150">
        <v>2</v>
      </c>
      <c r="D6" s="136">
        <v>22743.968532314197</v>
      </c>
      <c r="E6" s="136">
        <v>25285.990464913772</v>
      </c>
      <c r="F6" s="136">
        <v>32310.919254113243</v>
      </c>
      <c r="G6" s="136">
        <v>72879.801189799182</v>
      </c>
      <c r="H6" s="150">
        <v>2</v>
      </c>
      <c r="I6" s="136">
        <v>45918.238172925106</v>
      </c>
      <c r="J6" s="136">
        <v>129240.01224086902</v>
      </c>
      <c r="K6" s="136">
        <v>374502.47978663724</v>
      </c>
      <c r="L6" s="136">
        <v>2088645.1638388343</v>
      </c>
      <c r="M6" s="134"/>
    </row>
    <row r="7" spans="2:13" x14ac:dyDescent="0.2">
      <c r="B7" s="131" t="s">
        <v>1368</v>
      </c>
      <c r="C7" s="150">
        <v>2</v>
      </c>
      <c r="D7" s="136">
        <v>7040.7622933536159</v>
      </c>
      <c r="E7" s="136">
        <v>7798.7258110735784</v>
      </c>
      <c r="F7" s="136">
        <v>9877.9439516855145</v>
      </c>
      <c r="G7" s="136">
        <v>21529.233610644893</v>
      </c>
      <c r="H7" s="150">
        <v>2</v>
      </c>
      <c r="I7" s="136">
        <v>13983.149632143068</v>
      </c>
      <c r="J7" s="136">
        <v>40223.297394071567</v>
      </c>
      <c r="K7" s="136">
        <v>117142.50528732176</v>
      </c>
      <c r="L7" s="136">
        <v>647291.72873002815</v>
      </c>
      <c r="M7" s="134"/>
    </row>
    <row r="8" spans="2:13" x14ac:dyDescent="0.2">
      <c r="B8" s="131" t="s">
        <v>1328</v>
      </c>
      <c r="C8" s="150">
        <v>2</v>
      </c>
      <c r="D8" s="136">
        <v>13307.892932680588</v>
      </c>
      <c r="E8" s="136">
        <v>14885.866980548533</v>
      </c>
      <c r="F8" s="136">
        <v>19240.357617222799</v>
      </c>
      <c r="G8" s="136">
        <v>44242.697553198042</v>
      </c>
      <c r="H8" s="150">
        <v>2</v>
      </c>
      <c r="I8" s="136">
        <v>25036.888814502054</v>
      </c>
      <c r="J8" s="136">
        <v>77020.773333492281</v>
      </c>
      <c r="K8" s="136">
        <v>230629.30695839389</v>
      </c>
      <c r="L8" s="136">
        <v>1314594.1878564567</v>
      </c>
      <c r="M8" s="134"/>
    </row>
    <row r="9" spans="2:13" x14ac:dyDescent="0.2">
      <c r="B9" s="131" t="s">
        <v>1344</v>
      </c>
      <c r="C9" s="150">
        <v>2</v>
      </c>
      <c r="D9" s="136">
        <v>9881.5242769338729</v>
      </c>
      <c r="E9" s="136">
        <v>11163.205935843147</v>
      </c>
      <c r="F9" s="136">
        <v>14689.94976006218</v>
      </c>
      <c r="G9" s="136">
        <v>34705.763177509871</v>
      </c>
      <c r="H9" s="150">
        <v>3</v>
      </c>
      <c r="I9" s="136">
        <v>16230.503050270214</v>
      </c>
      <c r="J9" s="136">
        <v>59001.859947802121</v>
      </c>
      <c r="K9" s="136">
        <v>186035.99320777805</v>
      </c>
      <c r="L9" s="136">
        <v>1093520.3078663729</v>
      </c>
      <c r="M9" s="134"/>
    </row>
    <row r="10" spans="2:13" x14ac:dyDescent="0.2">
      <c r="B10" s="131" t="s">
        <v>1418</v>
      </c>
      <c r="C10" s="150">
        <v>2</v>
      </c>
      <c r="D10" s="136">
        <v>5433.8836993636351</v>
      </c>
      <c r="E10" s="136">
        <v>6231.8660938710582</v>
      </c>
      <c r="F10" s="136">
        <v>8425.1764451953477</v>
      </c>
      <c r="G10" s="136">
        <v>20816.123931647013</v>
      </c>
      <c r="H10" s="150">
        <v>3</v>
      </c>
      <c r="I10" s="136">
        <v>7177.39589575844</v>
      </c>
      <c r="J10" s="136">
        <v>33775.870866050522</v>
      </c>
      <c r="K10" s="136">
        <v>113323.27390979718</v>
      </c>
      <c r="L10" s="136">
        <v>691453.01929429895</v>
      </c>
      <c r="M10" s="134"/>
    </row>
    <row r="11" spans="2:13" x14ac:dyDescent="0.2">
      <c r="B11" s="131" t="s">
        <v>1392</v>
      </c>
      <c r="C11" s="150">
        <v>2</v>
      </c>
      <c r="D11" s="136">
        <v>8330.1214383671941</v>
      </c>
      <c r="E11" s="136">
        <v>9509.7892426651633</v>
      </c>
      <c r="F11" s="136">
        <v>12756.706540813066</v>
      </c>
      <c r="G11" s="136">
        <v>31204.789525846423</v>
      </c>
      <c r="H11" s="150">
        <v>3</v>
      </c>
      <c r="I11" s="136">
        <v>11985.386339582263</v>
      </c>
      <c r="J11" s="136">
        <v>51022.168670728526</v>
      </c>
      <c r="K11" s="136">
        <v>167581.96054206221</v>
      </c>
      <c r="L11" s="136">
        <v>1011710.9855551391</v>
      </c>
      <c r="M11" s="134"/>
    </row>
    <row r="12" spans="2:13" x14ac:dyDescent="0.2">
      <c r="B12" s="131" t="s">
        <v>1411</v>
      </c>
      <c r="C12" s="150">
        <v>2</v>
      </c>
      <c r="D12" s="136">
        <v>7248.2705887648826</v>
      </c>
      <c r="E12" s="136">
        <v>8850.489140763224</v>
      </c>
      <c r="F12" s="136">
        <v>13266.820297490875</v>
      </c>
      <c r="G12" s="136">
        <v>38507.182731286513</v>
      </c>
      <c r="H12" s="150">
        <v>3</v>
      </c>
      <c r="I12" s="136">
        <v>660.88795422433031</v>
      </c>
      <c r="J12" s="136">
        <v>51780.299115850772</v>
      </c>
      <c r="K12" s="136">
        <v>207747.18978942832</v>
      </c>
      <c r="L12" s="136">
        <v>1398924.9473245488</v>
      </c>
      <c r="M12" s="134"/>
    </row>
    <row r="13" spans="2:13" x14ac:dyDescent="0.2">
      <c r="B13" s="131" t="s">
        <v>1343</v>
      </c>
      <c r="C13" s="150">
        <v>2</v>
      </c>
      <c r="D13" s="136">
        <v>5118.1662778336895</v>
      </c>
      <c r="E13" s="136">
        <v>5871.0106752213433</v>
      </c>
      <c r="F13" s="136">
        <v>7938.2214639515532</v>
      </c>
      <c r="G13" s="136">
        <v>19569.555769731862</v>
      </c>
      <c r="H13" s="150">
        <v>3</v>
      </c>
      <c r="I13" s="136">
        <v>6643.3974693508244</v>
      </c>
      <c r="J13" s="136">
        <v>31907.181980917725</v>
      </c>
      <c r="K13" s="136">
        <v>107446.21004356552</v>
      </c>
      <c r="L13" s="136">
        <v>655948.9660340728</v>
      </c>
      <c r="M13" s="134"/>
    </row>
    <row r="14" spans="2:13" x14ac:dyDescent="0.2">
      <c r="B14" s="131" t="s">
        <v>1367</v>
      </c>
      <c r="C14" s="150">
        <v>2</v>
      </c>
      <c r="D14" s="136">
        <v>11047.760032294602</v>
      </c>
      <c r="E14" s="136">
        <v>13433.523047969371</v>
      </c>
      <c r="F14" s="136">
        <v>20017.696500827518</v>
      </c>
      <c r="G14" s="136">
        <v>57835.065310386613</v>
      </c>
      <c r="H14" s="150">
        <v>3</v>
      </c>
      <c r="I14" s="136">
        <v>2360.7871729077597</v>
      </c>
      <c r="J14" s="136">
        <v>77877.978564271383</v>
      </c>
      <c r="K14" s="136">
        <v>308208.19070868555</v>
      </c>
      <c r="L14" s="136">
        <v>2066743.4565785774</v>
      </c>
      <c r="M14" s="134"/>
    </row>
    <row r="15" spans="2:13" x14ac:dyDescent="0.2">
      <c r="B15" s="131" t="s">
        <v>1351</v>
      </c>
      <c r="C15" s="150">
        <v>2</v>
      </c>
      <c r="D15" s="136">
        <v>4767.7226222622858</v>
      </c>
      <c r="E15" s="136">
        <v>5472.4609630601753</v>
      </c>
      <c r="F15" s="136">
        <v>7399.7696426489656</v>
      </c>
      <c r="G15" s="136">
        <v>18062.504618619005</v>
      </c>
      <c r="H15" s="150">
        <v>3</v>
      </c>
      <c r="I15" s="136">
        <v>5761.4258840521288</v>
      </c>
      <c r="J15" s="136">
        <v>30065.707061580528</v>
      </c>
      <c r="K15" s="136">
        <v>102665.0116131847</v>
      </c>
      <c r="L15" s="136">
        <v>627806.5722674526</v>
      </c>
      <c r="M15" s="134"/>
    </row>
    <row r="16" spans="2:13" x14ac:dyDescent="0.2">
      <c r="B16" s="131" t="s">
        <v>1375</v>
      </c>
      <c r="C16" s="150">
        <v>2</v>
      </c>
      <c r="D16" s="136">
        <v>9117.8650113730455</v>
      </c>
      <c r="E16" s="136">
        <v>10600.261504312573</v>
      </c>
      <c r="F16" s="136">
        <v>14686.487942949057</v>
      </c>
      <c r="G16" s="136">
        <v>38044.182668565154</v>
      </c>
      <c r="H16" s="150">
        <v>3</v>
      </c>
      <c r="I16" s="136">
        <v>10060.939485164861</v>
      </c>
      <c r="J16" s="136">
        <v>58148.596294314018</v>
      </c>
      <c r="K16" s="136">
        <v>202882.94773736954</v>
      </c>
      <c r="L16" s="136">
        <v>1272704.3805061232</v>
      </c>
      <c r="M16" s="134"/>
    </row>
    <row r="17" spans="2:13" x14ac:dyDescent="0.2">
      <c r="B17" s="131" t="s">
        <v>1382</v>
      </c>
      <c r="C17" s="150">
        <v>2</v>
      </c>
      <c r="D17" s="136">
        <v>8559.5141685428389</v>
      </c>
      <c r="E17" s="136">
        <v>9740.6303762616481</v>
      </c>
      <c r="F17" s="136">
        <v>12997.98410782453</v>
      </c>
      <c r="G17" s="136">
        <v>31654.854239831813</v>
      </c>
      <c r="H17" s="150">
        <v>3</v>
      </c>
      <c r="I17" s="136">
        <v>13160.293232333552</v>
      </c>
      <c r="J17" s="136">
        <v>51770.932919461149</v>
      </c>
      <c r="K17" s="136">
        <v>166954.38253412177</v>
      </c>
      <c r="L17" s="136">
        <v>999813.04363919643</v>
      </c>
      <c r="M17" s="134"/>
    </row>
    <row r="18" spans="2:13" x14ac:dyDescent="0.2">
      <c r="B18" s="131" t="s">
        <v>1388</v>
      </c>
      <c r="C18" s="150">
        <v>2</v>
      </c>
      <c r="D18" s="136">
        <v>4535.7137579015662</v>
      </c>
      <c r="E18" s="136">
        <v>5074.2951121532697</v>
      </c>
      <c r="F18" s="136">
        <v>6547.000769111839</v>
      </c>
      <c r="G18" s="136">
        <v>14690.021730155389</v>
      </c>
      <c r="H18" s="150">
        <v>3</v>
      </c>
      <c r="I18" s="136">
        <v>7886.1555057816367</v>
      </c>
      <c r="J18" s="136">
        <v>26775.131514858032</v>
      </c>
      <c r="K18" s="136">
        <v>82480.787163336849</v>
      </c>
      <c r="L18" s="136">
        <v>472253.15816461603</v>
      </c>
      <c r="M18" s="134"/>
    </row>
    <row r="19" spans="2:13" x14ac:dyDescent="0.2">
      <c r="B19" s="131" t="s">
        <v>1406</v>
      </c>
      <c r="C19" s="150">
        <v>2</v>
      </c>
      <c r="D19" s="136">
        <v>2878.5932237325669</v>
      </c>
      <c r="E19" s="136">
        <v>3781.6401986484489</v>
      </c>
      <c r="F19" s="136">
        <v>6260.8143341190025</v>
      </c>
      <c r="G19" s="136">
        <v>20199.106020402854</v>
      </c>
      <c r="H19" s="150">
        <v>4</v>
      </c>
      <c r="I19" s="136">
        <v>-4818.7850362642785</v>
      </c>
      <c r="J19" s="136">
        <v>24436.205962109758</v>
      </c>
      <c r="K19" s="136">
        <v>114521.49566513996</v>
      </c>
      <c r="L19" s="136">
        <v>816446.68361925147</v>
      </c>
      <c r="M19" s="134"/>
    </row>
    <row r="20" spans="2:13" x14ac:dyDescent="0.2">
      <c r="B20" s="131" t="s">
        <v>1412</v>
      </c>
      <c r="C20" s="150">
        <v>2</v>
      </c>
      <c r="D20" s="136">
        <v>2808.7809501408501</v>
      </c>
      <c r="E20" s="136">
        <v>4099.9569856227063</v>
      </c>
      <c r="F20" s="136">
        <v>7653.7124759098479</v>
      </c>
      <c r="G20" s="136">
        <v>27843.379593130525</v>
      </c>
      <c r="H20" s="150">
        <v>4</v>
      </c>
      <c r="I20" s="136">
        <v>-11583.591913490796</v>
      </c>
      <c r="J20" s="136">
        <v>29041.953340839405</v>
      </c>
      <c r="K20" s="136">
        <v>155401.19737753604</v>
      </c>
      <c r="L20" s="136">
        <v>1163208.8892370544</v>
      </c>
      <c r="M20" s="134"/>
    </row>
    <row r="21" spans="2:13" x14ac:dyDescent="0.2">
      <c r="B21" s="131" t="s">
        <v>1338</v>
      </c>
      <c r="C21" s="150">
        <v>2</v>
      </c>
      <c r="D21" s="136">
        <v>1509.7698407277567</v>
      </c>
      <c r="E21" s="136">
        <v>2321.6167142378854</v>
      </c>
      <c r="F21" s="136">
        <v>4547.9309799778457</v>
      </c>
      <c r="G21" s="136">
        <v>17006.879657107809</v>
      </c>
      <c r="H21" s="150">
        <v>4</v>
      </c>
      <c r="I21" s="136">
        <v>-8669.239385087305</v>
      </c>
      <c r="J21" s="136">
        <v>17481.851939605454</v>
      </c>
      <c r="K21" s="136">
        <v>98859.686691568641</v>
      </c>
      <c r="L21" s="136">
        <v>747831.99947390624</v>
      </c>
      <c r="M21" s="134"/>
    </row>
    <row r="22" spans="2:13" x14ac:dyDescent="0.2">
      <c r="B22" s="131" t="s">
        <v>1383</v>
      </c>
      <c r="C22" s="150">
        <v>2</v>
      </c>
      <c r="D22" s="136">
        <v>1758.8924427979709</v>
      </c>
      <c r="E22" s="136">
        <v>2578.5543979701688</v>
      </c>
      <c r="F22" s="136">
        <v>4821.9455773360878</v>
      </c>
      <c r="G22" s="136">
        <v>17275.168163370268</v>
      </c>
      <c r="H22" s="150">
        <v>4</v>
      </c>
      <c r="I22" s="136">
        <v>-8038.2898639243213</v>
      </c>
      <c r="J22" s="136">
        <v>18812.390460633724</v>
      </c>
      <c r="K22" s="136">
        <v>102074.37871710057</v>
      </c>
      <c r="L22" s="136">
        <v>760522.23415555293</v>
      </c>
      <c r="M22" s="134"/>
    </row>
    <row r="23" spans="2:13" x14ac:dyDescent="0.2">
      <c r="B23" s="131" t="s">
        <v>1376</v>
      </c>
      <c r="C23" s="150">
        <v>2</v>
      </c>
      <c r="D23" s="136">
        <v>3509.1103444148976</v>
      </c>
      <c r="E23" s="136">
        <v>5872.5151013622381</v>
      </c>
      <c r="F23" s="136">
        <v>12399.851299975624</v>
      </c>
      <c r="G23" s="136">
        <v>50003.257349815132</v>
      </c>
      <c r="H23" s="150">
        <v>4</v>
      </c>
      <c r="I23" s="136">
        <v>-26541.282404061203</v>
      </c>
      <c r="J23" s="136">
        <v>45371.206228012627</v>
      </c>
      <c r="K23" s="136">
        <v>270906.08805863978</v>
      </c>
      <c r="L23" s="136">
        <v>2104603.680943856</v>
      </c>
      <c r="M23" s="134"/>
    </row>
    <row r="24" spans="2:13" x14ac:dyDescent="0.2">
      <c r="B24" s="131" t="s">
        <v>1327</v>
      </c>
      <c r="C24" s="150">
        <v>2</v>
      </c>
      <c r="D24" s="136">
        <v>4601.7745735420885</v>
      </c>
      <c r="E24" s="136">
        <v>5940.0134557699748</v>
      </c>
      <c r="F24" s="136">
        <v>9625.2530259176674</v>
      </c>
      <c r="G24" s="136">
        <v>30607.132926440991</v>
      </c>
      <c r="H24" s="150">
        <v>4</v>
      </c>
      <c r="I24" s="136">
        <v>-5295.763426596488</v>
      </c>
      <c r="J24" s="136">
        <v>37209.834625333315</v>
      </c>
      <c r="K24" s="136">
        <v>168033.67673563273</v>
      </c>
      <c r="L24" s="136">
        <v>1187283.0628759237</v>
      </c>
      <c r="M24" s="134"/>
    </row>
    <row r="25" spans="2:13" x14ac:dyDescent="0.2">
      <c r="B25" s="131" t="s">
        <v>1334</v>
      </c>
      <c r="C25" s="150">
        <v>2</v>
      </c>
      <c r="D25" s="136">
        <v>1091.015874067305</v>
      </c>
      <c r="E25" s="136">
        <v>1989.0732566729203</v>
      </c>
      <c r="F25" s="136">
        <v>4455.1199695453124</v>
      </c>
      <c r="G25" s="136">
        <v>18332.869113907105</v>
      </c>
      <c r="H25" s="150">
        <v>4</v>
      </c>
      <c r="I25" s="136">
        <v>-11701.39167562611</v>
      </c>
      <c r="J25" s="136">
        <v>16751.619805113209</v>
      </c>
      <c r="K25" s="136">
        <v>105853.51523736546</v>
      </c>
      <c r="L25" s="136">
        <v>826595.28818095243</v>
      </c>
      <c r="M25" s="134"/>
    </row>
    <row r="26" spans="2:13" x14ac:dyDescent="0.2">
      <c r="B26" s="131" t="s">
        <v>1402</v>
      </c>
      <c r="C26" s="150">
        <v>2</v>
      </c>
      <c r="D26" s="136">
        <v>1683.3370101272703</v>
      </c>
      <c r="E26" s="136">
        <v>2561.5841093383806</v>
      </c>
      <c r="F26" s="136">
        <v>4971.5993842127937</v>
      </c>
      <c r="G26" s="136">
        <v>18496.09720112399</v>
      </c>
      <c r="H26" s="150">
        <v>4</v>
      </c>
      <c r="I26" s="136">
        <v>-9106.653315929987</v>
      </c>
      <c r="J26" s="136">
        <v>19063.195757307687</v>
      </c>
      <c r="K26" s="136">
        <v>106715.9897685621</v>
      </c>
      <c r="L26" s="136">
        <v>805752.5241809393</v>
      </c>
      <c r="M26" s="134"/>
    </row>
    <row r="27" spans="2:13" x14ac:dyDescent="0.2">
      <c r="B27" s="131" t="s">
        <v>1350</v>
      </c>
      <c r="C27" s="150">
        <v>2</v>
      </c>
      <c r="D27" s="136">
        <v>1056.5370791071546</v>
      </c>
      <c r="E27" s="136">
        <v>1746.4573941242325</v>
      </c>
      <c r="F27" s="136">
        <v>3636.3832170612768</v>
      </c>
      <c r="G27" s="136">
        <v>14165.574760403175</v>
      </c>
      <c r="H27" s="150">
        <v>4</v>
      </c>
      <c r="I27" s="136">
        <v>-8349.1103760416299</v>
      </c>
      <c r="J27" s="136">
        <v>13971.191375547707</v>
      </c>
      <c r="K27" s="136">
        <v>83575.009279159451</v>
      </c>
      <c r="L27" s="136">
        <v>641048.7744200828</v>
      </c>
      <c r="M27" s="134"/>
    </row>
    <row r="28" spans="2:13" x14ac:dyDescent="0.2">
      <c r="B28" s="131" t="s">
        <v>1371</v>
      </c>
      <c r="C28" s="150">
        <v>2</v>
      </c>
      <c r="D28" s="136">
        <v>2510.4533088541666</v>
      </c>
      <c r="E28" s="136">
        <v>3760.0293695680994</v>
      </c>
      <c r="F28" s="136">
        <v>7196.4566415553127</v>
      </c>
      <c r="G28" s="136">
        <v>26653.941232381829</v>
      </c>
      <c r="H28" s="150">
        <v>4</v>
      </c>
      <c r="I28" s="136">
        <v>-12156.663106898777</v>
      </c>
      <c r="J28" s="136">
        <v>27330.761398348666</v>
      </c>
      <c r="K28" s="136">
        <v>150263.90182986451</v>
      </c>
      <c r="L28" s="136">
        <v>1132485.4738881332</v>
      </c>
      <c r="M28" s="134"/>
    </row>
    <row r="29" spans="2:13" x14ac:dyDescent="0.2">
      <c r="B29" s="131" t="s">
        <v>1399</v>
      </c>
      <c r="C29" s="150">
        <v>2</v>
      </c>
      <c r="D29" s="136">
        <v>2999.1570495539854</v>
      </c>
      <c r="E29" s="136">
        <v>4026.8859810769591</v>
      </c>
      <c r="F29" s="136">
        <v>6851.4115886298787</v>
      </c>
      <c r="G29" s="136">
        <v>22802.349061744477</v>
      </c>
      <c r="H29" s="150">
        <v>4</v>
      </c>
      <c r="I29" s="136">
        <v>-6424.8574480181487</v>
      </c>
      <c r="J29" s="136">
        <v>26517.439308052155</v>
      </c>
      <c r="K29" s="136">
        <v>128245.88317410414</v>
      </c>
      <c r="L29" s="136">
        <v>926308.13294967311</v>
      </c>
      <c r="M29" s="134"/>
    </row>
    <row r="30" spans="2:13" x14ac:dyDescent="0.2">
      <c r="B30" s="131" t="s">
        <v>1354</v>
      </c>
      <c r="C30" s="150">
        <v>2</v>
      </c>
      <c r="D30" s="136">
        <v>1986.6904907804783</v>
      </c>
      <c r="E30" s="136">
        <v>2718.9008460574132</v>
      </c>
      <c r="F30" s="136">
        <v>4727.1872716348098</v>
      </c>
      <c r="G30" s="136">
        <v>15974.333441424704</v>
      </c>
      <c r="H30" s="150">
        <v>4</v>
      </c>
      <c r="I30" s="136">
        <v>-5355.1690764895829</v>
      </c>
      <c r="J30" s="136">
        <v>18409.115532285432</v>
      </c>
      <c r="K30" s="136">
        <v>91840.167897870619</v>
      </c>
      <c r="L30" s="136">
        <v>668331.42863022094</v>
      </c>
      <c r="M30" s="134"/>
    </row>
    <row r="31" spans="2:13" x14ac:dyDescent="0.2">
      <c r="B31" s="131" t="s">
        <v>1365</v>
      </c>
      <c r="C31" s="150">
        <v>2</v>
      </c>
      <c r="D31" s="136">
        <v>1396.2289671460021</v>
      </c>
      <c r="E31" s="136">
        <v>2347.4430560586825</v>
      </c>
      <c r="F31" s="136">
        <v>4959.6929536816679</v>
      </c>
      <c r="G31" s="136">
        <v>19665.687048196654</v>
      </c>
      <c r="H31" s="150">
        <v>4</v>
      </c>
      <c r="I31" s="136">
        <v>-11440.881195880575</v>
      </c>
      <c r="J31" s="136">
        <v>18756.656906414835</v>
      </c>
      <c r="K31" s="136">
        <v>113122.58048572508</v>
      </c>
      <c r="L31" s="136">
        <v>872986.37828435749</v>
      </c>
      <c r="M31" s="134"/>
    </row>
    <row r="32" spans="2:13" x14ac:dyDescent="0.2">
      <c r="B32" s="131" t="s">
        <v>1400</v>
      </c>
      <c r="C32" s="150">
        <v>2</v>
      </c>
      <c r="D32" s="136">
        <v>2137.9588563174711</v>
      </c>
      <c r="E32" s="136">
        <v>3327.1685248550421</v>
      </c>
      <c r="F32" s="136">
        <v>6598.0804136570296</v>
      </c>
      <c r="G32" s="136">
        <v>25129.917783307075</v>
      </c>
      <c r="H32" s="150">
        <v>4</v>
      </c>
      <c r="I32" s="136">
        <v>-12529.602219738641</v>
      </c>
      <c r="J32" s="136">
        <v>24924.128034044494</v>
      </c>
      <c r="K32" s="136">
        <v>141748.85079950024</v>
      </c>
      <c r="L32" s="136">
        <v>1079132.1266463683</v>
      </c>
      <c r="M32" s="134"/>
    </row>
    <row r="33" spans="2:13" x14ac:dyDescent="0.2">
      <c r="B33" s="131" t="s">
        <v>1381</v>
      </c>
      <c r="C33" s="150">
        <v>3</v>
      </c>
      <c r="D33" s="136">
        <v>974.07413484613426</v>
      </c>
      <c r="E33" s="136">
        <v>1718.4745833242214</v>
      </c>
      <c r="F33" s="136">
        <v>3758.6294844597815</v>
      </c>
      <c r="G33" s="136">
        <v>15147.823692674392</v>
      </c>
      <c r="H33" s="150">
        <v>4</v>
      </c>
      <c r="I33" s="136">
        <v>-9611.5065771508816</v>
      </c>
      <c r="J33" s="136">
        <v>14331.948488461974</v>
      </c>
      <c r="K33" s="136">
        <v>89159.859893889778</v>
      </c>
      <c r="L33" s="136">
        <v>691416.37045884843</v>
      </c>
      <c r="M33" s="134"/>
    </row>
    <row r="34" spans="2:13" x14ac:dyDescent="0.2">
      <c r="B34" s="131" t="s">
        <v>1369</v>
      </c>
      <c r="C34" s="150">
        <v>2</v>
      </c>
      <c r="D34" s="136">
        <v>1281.843398153107</v>
      </c>
      <c r="E34" s="136">
        <v>1920.8221017737214</v>
      </c>
      <c r="F34" s="136">
        <v>3670.5942746913097</v>
      </c>
      <c r="G34" s="136">
        <v>13404.816547614992</v>
      </c>
      <c r="H34" s="150">
        <v>4</v>
      </c>
      <c r="I34" s="136">
        <v>-6573.621814268663</v>
      </c>
      <c r="J34" s="136">
        <v>14251.485454170615</v>
      </c>
      <c r="K34" s="136">
        <v>78922.557383844585</v>
      </c>
      <c r="L34" s="136">
        <v>592091.07870460337</v>
      </c>
      <c r="M34" s="134"/>
    </row>
    <row r="35" spans="2:13" x14ac:dyDescent="0.2">
      <c r="B35" s="131" t="s">
        <v>1362</v>
      </c>
      <c r="C35" s="150">
        <v>2</v>
      </c>
      <c r="D35" s="136">
        <v>2468.9366766640323</v>
      </c>
      <c r="E35" s="136">
        <v>3712.9898187428225</v>
      </c>
      <c r="F35" s="136">
        <v>7136.970591475525</v>
      </c>
      <c r="G35" s="136">
        <v>26587.586065086707</v>
      </c>
      <c r="H35" s="150">
        <v>4</v>
      </c>
      <c r="I35" s="136">
        <v>-12093.568007331356</v>
      </c>
      <c r="J35" s="136">
        <v>26976.501100910929</v>
      </c>
      <c r="K35" s="136">
        <v>148696.11753069054</v>
      </c>
      <c r="L35" s="136">
        <v>1122985.8064535456</v>
      </c>
      <c r="M35" s="134"/>
    </row>
    <row r="36" spans="2:13" x14ac:dyDescent="0.2">
      <c r="B36" s="131" t="s">
        <v>1386</v>
      </c>
      <c r="C36" s="150">
        <v>6</v>
      </c>
      <c r="D36" s="136">
        <v>-1543.6505663451608</v>
      </c>
      <c r="E36" s="136">
        <v>-459.72421007150479</v>
      </c>
      <c r="F36" s="136">
        <v>2513.7418457626191</v>
      </c>
      <c r="G36" s="136">
        <v>19177.941739617458</v>
      </c>
      <c r="H36" s="150">
        <v>5</v>
      </c>
      <c r="I36" s="136">
        <v>-25461.027932728059</v>
      </c>
      <c r="J36" s="136">
        <v>8177.4345477845636</v>
      </c>
      <c r="K36" s="136">
        <v>115879.84316817799</v>
      </c>
      <c r="L36" s="136">
        <v>1028107.8678655312</v>
      </c>
      <c r="M36" s="134"/>
    </row>
    <row r="37" spans="2:13" x14ac:dyDescent="0.2">
      <c r="B37" s="131" t="s">
        <v>1363</v>
      </c>
      <c r="C37" s="150">
        <v>2</v>
      </c>
      <c r="D37" s="136">
        <v>623.44719771427845</v>
      </c>
      <c r="E37" s="136">
        <v>1915.2426094093425</v>
      </c>
      <c r="F37" s="136">
        <v>5468.6198337624519</v>
      </c>
      <c r="G37" s="136">
        <v>25607.858527731838</v>
      </c>
      <c r="H37" s="150">
        <v>5</v>
      </c>
      <c r="I37" s="136">
        <v>-20247.437328947111</v>
      </c>
      <c r="J37" s="136">
        <v>19843.78420746226</v>
      </c>
      <c r="K37" s="136">
        <v>146339.46451830957</v>
      </c>
      <c r="L37" s="136">
        <v>1186702.5783674954</v>
      </c>
      <c r="M37" s="134"/>
    </row>
    <row r="38" spans="2:13" x14ac:dyDescent="0.2">
      <c r="B38" s="131" t="s">
        <v>1345</v>
      </c>
      <c r="C38" s="150">
        <v>9</v>
      </c>
      <c r="D38" s="136">
        <v>-8325.7855512814203</v>
      </c>
      <c r="E38" s="136">
        <v>-5307.6203231868858</v>
      </c>
      <c r="F38" s="136">
        <v>3013.1568068956112</v>
      </c>
      <c r="G38" s="136">
        <v>50604.253473074714</v>
      </c>
      <c r="H38" s="150">
        <v>5</v>
      </c>
      <c r="I38" s="136">
        <v>-84731.119258539809</v>
      </c>
      <c r="J38" s="136">
        <v>4089.6250844415044</v>
      </c>
      <c r="K38" s="136">
        <v>293205.15310442669</v>
      </c>
      <c r="L38" s="136">
        <v>2826687.1428656112</v>
      </c>
      <c r="M38" s="134"/>
    </row>
    <row r="39" spans="2:13" x14ac:dyDescent="0.2">
      <c r="B39" s="131" t="s">
        <v>1340</v>
      </c>
      <c r="C39" s="150">
        <v>7</v>
      </c>
      <c r="D39" s="136">
        <v>-1889.561935677084</v>
      </c>
      <c r="E39" s="136">
        <v>-778.92525725859014</v>
      </c>
      <c r="F39" s="136">
        <v>2275.7388184386691</v>
      </c>
      <c r="G39" s="136">
        <v>19579.297638582953</v>
      </c>
      <c r="H39" s="150">
        <v>5</v>
      </c>
      <c r="I39" s="136">
        <v>-26922.441080217453</v>
      </c>
      <c r="J39" s="136">
        <v>6769.5958755245956</v>
      </c>
      <c r="K39" s="136">
        <v>115145.81338398463</v>
      </c>
      <c r="L39" s="136">
        <v>1042395.4718278833</v>
      </c>
      <c r="M39" s="134"/>
    </row>
    <row r="40" spans="2:13" x14ac:dyDescent="0.2">
      <c r="B40" s="131" t="s">
        <v>1385</v>
      </c>
      <c r="C40" s="150">
        <v>6</v>
      </c>
      <c r="D40" s="136">
        <v>-810.48701928654918</v>
      </c>
      <c r="E40" s="136">
        <v>-140.2937388880855</v>
      </c>
      <c r="F40" s="136">
        <v>1692.0171435187312</v>
      </c>
      <c r="G40" s="136">
        <v>11816.948274042734</v>
      </c>
      <c r="H40" s="150">
        <v>5</v>
      </c>
      <c r="I40" s="136">
        <v>-15468.910311064014</v>
      </c>
      <c r="J40" s="136">
        <v>5902.9382013409777</v>
      </c>
      <c r="K40" s="136">
        <v>74022.628566096129</v>
      </c>
      <c r="L40" s="136">
        <v>645157.38922330015</v>
      </c>
      <c r="M40" s="134"/>
    </row>
    <row r="41" spans="2:13" x14ac:dyDescent="0.2">
      <c r="B41" s="131" t="s">
        <v>1342</v>
      </c>
      <c r="C41" s="150">
        <v>2</v>
      </c>
      <c r="D41" s="136">
        <v>465.24541550662252</v>
      </c>
      <c r="E41" s="136">
        <v>1175.5148499287934</v>
      </c>
      <c r="F41" s="136">
        <v>3114.5053600576484</v>
      </c>
      <c r="G41" s="136">
        <v>13761.520333446286</v>
      </c>
      <c r="H41" s="150">
        <v>5</v>
      </c>
      <c r="I41" s="136">
        <v>-11345.115955000671</v>
      </c>
      <c r="J41" s="136">
        <v>11992.25344957754</v>
      </c>
      <c r="K41" s="136">
        <v>85144.783341237926</v>
      </c>
      <c r="L41" s="136">
        <v>677056.3629827383</v>
      </c>
      <c r="M41" s="134"/>
    </row>
    <row r="42" spans="2:13" x14ac:dyDescent="0.2">
      <c r="B42" s="131" t="s">
        <v>1396</v>
      </c>
      <c r="C42" s="150">
        <v>8</v>
      </c>
      <c r="D42" s="136">
        <v>-1194.7840540636753</v>
      </c>
      <c r="E42" s="136">
        <v>-681.81894037772327</v>
      </c>
      <c r="F42" s="136">
        <v>718.85573055171335</v>
      </c>
      <c r="G42" s="136">
        <v>8417.2745956980616</v>
      </c>
      <c r="H42" s="150">
        <v>5</v>
      </c>
      <c r="I42" s="136">
        <v>-14171.873730485364</v>
      </c>
      <c r="J42" s="136">
        <v>2144.7112402784915</v>
      </c>
      <c r="K42" s="136">
        <v>54600.498393743299</v>
      </c>
      <c r="L42" s="136">
        <v>501958.61965298175</v>
      </c>
      <c r="M42" s="134"/>
    </row>
    <row r="43" spans="2:13" x14ac:dyDescent="0.2">
      <c r="B43" s="131" t="s">
        <v>1391</v>
      </c>
      <c r="C43" s="150">
        <v>9</v>
      </c>
      <c r="D43" s="136">
        <v>-1828.8773815067798</v>
      </c>
      <c r="E43" s="136">
        <v>-1223.131880753006</v>
      </c>
      <c r="F43" s="136">
        <v>433.93933075859604</v>
      </c>
      <c r="G43" s="136">
        <v>9612.9545797488499</v>
      </c>
      <c r="H43" s="150">
        <v>5</v>
      </c>
      <c r="I43" s="136">
        <v>-18228.410884837038</v>
      </c>
      <c r="J43" s="136">
        <v>640.4503112745806</v>
      </c>
      <c r="K43" s="136">
        <v>61761.831992438725</v>
      </c>
      <c r="L43" s="136">
        <v>591133.20897817751</v>
      </c>
      <c r="M43" s="134"/>
    </row>
    <row r="44" spans="2:13" x14ac:dyDescent="0.2">
      <c r="B44" s="131" t="s">
        <v>1360</v>
      </c>
      <c r="C44" s="150">
        <v>9</v>
      </c>
      <c r="D44" s="136">
        <v>-1743.039296860763</v>
      </c>
      <c r="E44" s="136">
        <v>-1088.1912185857454</v>
      </c>
      <c r="F44" s="136">
        <v>702.46667725346379</v>
      </c>
      <c r="G44" s="136">
        <v>10604.252792375493</v>
      </c>
      <c r="H44" s="150">
        <v>5</v>
      </c>
      <c r="I44" s="136">
        <v>-18824.155170654463</v>
      </c>
      <c r="J44" s="136">
        <v>1715.0581063221252</v>
      </c>
      <c r="K44" s="136">
        <v>68015.658321629249</v>
      </c>
      <c r="L44" s="136">
        <v>638265.0016000045</v>
      </c>
      <c r="M44" s="134"/>
    </row>
    <row r="45" spans="2:13" x14ac:dyDescent="0.2">
      <c r="B45" s="131" t="s">
        <v>1405</v>
      </c>
      <c r="C45" s="150">
        <v>7</v>
      </c>
      <c r="D45" s="136">
        <v>-1144.0734350355779</v>
      </c>
      <c r="E45" s="136">
        <v>-509.91780504567578</v>
      </c>
      <c r="F45" s="136">
        <v>1221.0152330476867</v>
      </c>
      <c r="G45" s="136">
        <v>10719.237621240223</v>
      </c>
      <c r="H45" s="150">
        <v>5</v>
      </c>
      <c r="I45" s="136">
        <v>-16247.260316911284</v>
      </c>
      <c r="J45" s="136">
        <v>4091.2694837337913</v>
      </c>
      <c r="K45" s="136">
        <v>69164.65013841186</v>
      </c>
      <c r="L45" s="136">
        <v>618749.97482917528</v>
      </c>
      <c r="M45" s="134"/>
    </row>
    <row r="46" spans="2:13" x14ac:dyDescent="0.2">
      <c r="B46" s="131" t="s">
        <v>1403</v>
      </c>
      <c r="C46" s="150">
        <v>9</v>
      </c>
      <c r="D46" s="136">
        <v>-2692.2178578524763</v>
      </c>
      <c r="E46" s="136">
        <v>-1740.2304747854214</v>
      </c>
      <c r="F46" s="136">
        <v>865.40927997798644</v>
      </c>
      <c r="G46" s="136">
        <v>15331.309992982915</v>
      </c>
      <c r="H46" s="150">
        <v>5</v>
      </c>
      <c r="I46" s="136">
        <v>-27869.781089362848</v>
      </c>
      <c r="J46" s="136">
        <v>1727.0868281517905</v>
      </c>
      <c r="K46" s="136">
        <v>97483.526721722708</v>
      </c>
      <c r="L46" s="136">
        <v>924995.21387712099</v>
      </c>
      <c r="M46" s="134"/>
    </row>
    <row r="47" spans="2:13" x14ac:dyDescent="0.2">
      <c r="B47" s="131" t="s">
        <v>1419</v>
      </c>
      <c r="C47" s="150">
        <v>8</v>
      </c>
      <c r="D47" s="136">
        <v>-1046.7980005285954</v>
      </c>
      <c r="E47" s="136">
        <v>-640.36799891106239</v>
      </c>
      <c r="F47" s="136">
        <v>453.28042147300221</v>
      </c>
      <c r="G47" s="136">
        <v>6087.4364794455068</v>
      </c>
      <c r="H47" s="150">
        <v>5</v>
      </c>
      <c r="I47" s="136">
        <v>-12376.243407344522</v>
      </c>
      <c r="J47" s="136">
        <v>1886.6327683635536</v>
      </c>
      <c r="K47" s="136">
        <v>47335.219916049275</v>
      </c>
      <c r="L47" s="136">
        <v>426608.74605102639</v>
      </c>
      <c r="M47" s="134"/>
    </row>
    <row r="48" spans="2:13" x14ac:dyDescent="0.2">
      <c r="B48" s="131" t="s">
        <v>1389</v>
      </c>
      <c r="C48" s="150">
        <v>4</v>
      </c>
      <c r="D48" s="136">
        <v>-445.58855854590365</v>
      </c>
      <c r="E48" s="136">
        <v>519.51310711738188</v>
      </c>
      <c r="F48" s="136">
        <v>3166.8616499510717</v>
      </c>
      <c r="G48" s="136">
        <v>17999.835389503845</v>
      </c>
      <c r="H48" s="150">
        <v>5</v>
      </c>
      <c r="I48" s="136">
        <v>-19040.719407026503</v>
      </c>
      <c r="J48" s="136">
        <v>11233.481176844274</v>
      </c>
      <c r="K48" s="136">
        <v>107348.35551253177</v>
      </c>
      <c r="L48" s="136">
        <v>907463.11081738211</v>
      </c>
      <c r="M48" s="134"/>
    </row>
    <row r="49" spans="2:13" x14ac:dyDescent="0.2">
      <c r="B49" s="131" t="s">
        <v>1397</v>
      </c>
      <c r="C49" s="150">
        <v>5</v>
      </c>
      <c r="D49" s="136">
        <v>-597.67480785247608</v>
      </c>
      <c r="E49" s="136">
        <v>503.43007706325807</v>
      </c>
      <c r="F49" s="136">
        <v>3529.7654351662823</v>
      </c>
      <c r="G49" s="136">
        <v>20623.848651301105</v>
      </c>
      <c r="H49" s="150">
        <v>5</v>
      </c>
      <c r="I49" s="136">
        <v>-21796.209039362831</v>
      </c>
      <c r="J49" s="136">
        <v>12212.144425620492</v>
      </c>
      <c r="K49" s="136">
        <v>120420.17961710933</v>
      </c>
      <c r="L49" s="136">
        <v>1025849.9926250812</v>
      </c>
      <c r="M49" s="134"/>
    </row>
    <row r="50" spans="2:13" x14ac:dyDescent="0.2">
      <c r="B50" s="131" t="s">
        <v>1378</v>
      </c>
      <c r="C50" s="150">
        <v>5</v>
      </c>
      <c r="D50" s="136">
        <v>-633.50539721247696</v>
      </c>
      <c r="E50" s="136">
        <v>463.20131025818409</v>
      </c>
      <c r="F50" s="136">
        <v>3476.6188079943859</v>
      </c>
      <c r="G50" s="136">
        <v>20478.478965355785</v>
      </c>
      <c r="H50" s="150">
        <v>5</v>
      </c>
      <c r="I50" s="136">
        <v>-21897.638468722842</v>
      </c>
      <c r="J50" s="136">
        <v>12032.507033193164</v>
      </c>
      <c r="K50" s="136">
        <v>120001.81247634345</v>
      </c>
      <c r="L50" s="136">
        <v>1023531.2534369702</v>
      </c>
      <c r="M50" s="134"/>
    </row>
    <row r="51" spans="2:13" x14ac:dyDescent="0.2">
      <c r="B51" s="131" t="s">
        <v>1347</v>
      </c>
      <c r="C51" s="150">
        <v>3</v>
      </c>
      <c r="D51" s="136">
        <v>682.21891931822029</v>
      </c>
      <c r="E51" s="136">
        <v>3159.421352860707</v>
      </c>
      <c r="F51" s="136">
        <v>9994.7649012259681</v>
      </c>
      <c r="G51" s="136">
        <v>49227.444668091906</v>
      </c>
      <c r="H51" s="150">
        <v>5</v>
      </c>
      <c r="I51" s="136">
        <v>-39842.165677292956</v>
      </c>
      <c r="J51" s="136">
        <v>35065.147593108995</v>
      </c>
      <c r="K51" s="136">
        <v>272394.12546941836</v>
      </c>
      <c r="L51" s="136">
        <v>2243320.2084554313</v>
      </c>
      <c r="M51" s="134"/>
    </row>
    <row r="52" spans="2:13" x14ac:dyDescent="0.2">
      <c r="B52" s="131" t="s">
        <v>1372</v>
      </c>
      <c r="C52" s="150">
        <v>6</v>
      </c>
      <c r="D52" s="136">
        <v>-799.11335994103865</v>
      </c>
      <c r="E52" s="136">
        <v>-231.29574365793815</v>
      </c>
      <c r="F52" s="136">
        <v>1320.5949308153267</v>
      </c>
      <c r="G52" s="136">
        <v>9883.7435443244722</v>
      </c>
      <c r="H52" s="150">
        <v>5</v>
      </c>
      <c r="I52" s="136">
        <v>-13570.701356992908</v>
      </c>
      <c r="J52" s="136">
        <v>4543.4463975679973</v>
      </c>
      <c r="K52" s="136">
        <v>62362.559096734643</v>
      </c>
      <c r="L52" s="136">
        <v>548510.90431606025</v>
      </c>
      <c r="M52" s="134"/>
    </row>
    <row r="53" spans="2:13" x14ac:dyDescent="0.2">
      <c r="B53" s="131" t="s">
        <v>1404</v>
      </c>
      <c r="C53" s="150">
        <v>3</v>
      </c>
      <c r="D53" s="136">
        <v>88.045244327193359</v>
      </c>
      <c r="E53" s="136">
        <v>773.8950232395382</v>
      </c>
      <c r="F53" s="136">
        <v>2653.2788290047883</v>
      </c>
      <c r="G53" s="136">
        <v>13137.910574920272</v>
      </c>
      <c r="H53" s="150">
        <v>5</v>
      </c>
      <c r="I53" s="136">
        <v>-12038.511514457743</v>
      </c>
      <c r="J53" s="136">
        <v>9776.9743648975345</v>
      </c>
      <c r="K53" s="136">
        <v>78634.027233403904</v>
      </c>
      <c r="L53" s="136">
        <v>644710.12156002934</v>
      </c>
      <c r="M53" s="134"/>
    </row>
    <row r="54" spans="2:13" x14ac:dyDescent="0.2">
      <c r="B54" s="131" t="s">
        <v>1379</v>
      </c>
      <c r="C54" s="150">
        <v>10</v>
      </c>
      <c r="D54" s="136">
        <v>-4941.3117029607856</v>
      </c>
      <c r="E54" s="136">
        <v>-3593.525083157474</v>
      </c>
      <c r="F54" s="136">
        <v>116.5132658302573</v>
      </c>
      <c r="G54" s="136">
        <v>21204.980976595925</v>
      </c>
      <c r="H54" s="150">
        <v>6</v>
      </c>
      <c r="I54" s="136">
        <v>-42892.562069317653</v>
      </c>
      <c r="J54" s="136">
        <v>-3156.2339296101709</v>
      </c>
      <c r="K54" s="136">
        <v>127085.16091754688</v>
      </c>
      <c r="L54" s="136">
        <v>1282943.0835934808</v>
      </c>
      <c r="M54" s="134"/>
    </row>
    <row r="55" spans="2:13" x14ac:dyDescent="0.2">
      <c r="B55" s="131" t="s">
        <v>1374</v>
      </c>
      <c r="C55" s="150">
        <v>12</v>
      </c>
      <c r="D55" s="136">
        <v>-3755.6136464475021</v>
      </c>
      <c r="E55" s="136">
        <v>-2889.9413598217834</v>
      </c>
      <c r="F55" s="136">
        <v>-518.02694100113877</v>
      </c>
      <c r="G55" s="136">
        <v>12709.104778464698</v>
      </c>
      <c r="H55" s="150">
        <v>6</v>
      </c>
      <c r="I55" s="136">
        <v>-30343.389920230751</v>
      </c>
      <c r="J55" s="136">
        <v>-4080.9903520396037</v>
      </c>
      <c r="K55" s="136">
        <v>82125.662881658354</v>
      </c>
      <c r="L55" s="136">
        <v>848294.16276418581</v>
      </c>
      <c r="M55" s="134"/>
    </row>
    <row r="56" spans="2:13" x14ac:dyDescent="0.2">
      <c r="B56" s="131" t="s">
        <v>1349</v>
      </c>
      <c r="C56" s="150">
        <v>14</v>
      </c>
      <c r="D56" s="136">
        <v>-8737.4675301585303</v>
      </c>
      <c r="E56" s="136">
        <v>-7263.9197214877895</v>
      </c>
      <c r="F56" s="136">
        <v>-3206.8268752439908</v>
      </c>
      <c r="G56" s="136">
        <v>19874.586560463122</v>
      </c>
      <c r="H56" s="150">
        <v>6</v>
      </c>
      <c r="I56" s="136">
        <v>-59910.562115604858</v>
      </c>
      <c r="J56" s="136">
        <v>-17654.774798031649</v>
      </c>
      <c r="K56" s="136">
        <v>123873.94713236735</v>
      </c>
      <c r="L56" s="136">
        <v>1430599.7563073388</v>
      </c>
      <c r="M56" s="134"/>
    </row>
    <row r="57" spans="2:13" x14ac:dyDescent="0.2">
      <c r="B57" s="131" t="s">
        <v>1407</v>
      </c>
      <c r="C57" s="150">
        <v>12</v>
      </c>
      <c r="D57" s="136">
        <v>-4290.7703164410796</v>
      </c>
      <c r="E57" s="136">
        <v>-3321.8752803805128</v>
      </c>
      <c r="F57" s="136">
        <v>-662.43171505106511</v>
      </c>
      <c r="G57" s="136">
        <v>14277.601380458174</v>
      </c>
      <c r="H57" s="150">
        <v>6</v>
      </c>
      <c r="I57" s="136">
        <v>-34083.160433708646</v>
      </c>
      <c r="J57" s="136">
        <v>-5117.4039803558117</v>
      </c>
      <c r="K57" s="136">
        <v>90212.351511964051</v>
      </c>
      <c r="L57" s="136">
        <v>942048.27539302909</v>
      </c>
      <c r="M57" s="134"/>
    </row>
    <row r="58" spans="2:13" x14ac:dyDescent="0.2">
      <c r="B58" s="131" t="s">
        <v>1339</v>
      </c>
      <c r="C58" s="150">
        <v>13</v>
      </c>
      <c r="D58" s="136">
        <v>-4574.1197419799009</v>
      </c>
      <c r="E58" s="136">
        <v>-3723.3625790434944</v>
      </c>
      <c r="F58" s="136">
        <v>-1398.5561541047573</v>
      </c>
      <c r="G58" s="136">
        <v>11420.568129969924</v>
      </c>
      <c r="H58" s="150">
        <v>6</v>
      </c>
      <c r="I58" s="136">
        <v>-33570.69840232659</v>
      </c>
      <c r="J58" s="136">
        <v>-7526.2904770357418</v>
      </c>
      <c r="K58" s="136">
        <v>78533.725283062464</v>
      </c>
      <c r="L58" s="136">
        <v>852322.10974182631</v>
      </c>
      <c r="M58" s="134"/>
    </row>
    <row r="59" spans="2:13" x14ac:dyDescent="0.2">
      <c r="B59" s="131" t="s">
        <v>1395</v>
      </c>
      <c r="C59" s="150">
        <v>14</v>
      </c>
      <c r="D59" s="136">
        <v>-6886.6380611031891</v>
      </c>
      <c r="E59" s="136">
        <v>-5658.102684170779</v>
      </c>
      <c r="F59" s="136">
        <v>-2277.8356683279271</v>
      </c>
      <c r="G59" s="136">
        <v>16901.171279798273</v>
      </c>
      <c r="H59" s="150">
        <v>6</v>
      </c>
      <c r="I59" s="136">
        <v>-48495.620670369171</v>
      </c>
      <c r="J59" s="136">
        <v>-12943.029736520155</v>
      </c>
      <c r="K59" s="136">
        <v>105673.2280940855</v>
      </c>
      <c r="L59" s="136">
        <v>1193099.0615458474</v>
      </c>
      <c r="M59" s="134"/>
    </row>
    <row r="60" spans="2:13" x14ac:dyDescent="0.2">
      <c r="B60" s="131" t="s">
        <v>1335</v>
      </c>
      <c r="C60" s="150">
        <v>13</v>
      </c>
      <c r="D60" s="136">
        <v>-2997.5334224551316</v>
      </c>
      <c r="E60" s="136">
        <v>-2402.75324843204</v>
      </c>
      <c r="F60" s="136">
        <v>-777.37695347361114</v>
      </c>
      <c r="G60" s="136">
        <v>8186.467156807983</v>
      </c>
      <c r="H60" s="150">
        <v>6</v>
      </c>
      <c r="I60" s="136">
        <v>-22682.8162514215</v>
      </c>
      <c r="J60" s="136">
        <v>-4412.921944538306</v>
      </c>
      <c r="K60" s="136">
        <v>55777.779842916891</v>
      </c>
      <c r="L60" s="136">
        <v>593998.94811372855</v>
      </c>
      <c r="M60" s="134"/>
    </row>
    <row r="61" spans="2:13" x14ac:dyDescent="0.2">
      <c r="B61" s="131" t="s">
        <v>1353</v>
      </c>
      <c r="C61" s="150">
        <v>13</v>
      </c>
      <c r="D61" s="136">
        <v>-5663.277424798971</v>
      </c>
      <c r="E61" s="136">
        <v>-4616.7921154199103</v>
      </c>
      <c r="F61" s="136">
        <v>-1739.2604108692394</v>
      </c>
      <c r="G61" s="136">
        <v>14544.852002444226</v>
      </c>
      <c r="H61" s="150">
        <v>6</v>
      </c>
      <c r="I61" s="136">
        <v>-40600.920366611441</v>
      </c>
      <c r="J61" s="136">
        <v>-10093.475531946053</v>
      </c>
      <c r="K61" s="136">
        <v>91429.163874869657</v>
      </c>
      <c r="L61" s="136">
        <v>1017689.763605528</v>
      </c>
      <c r="M61" s="134"/>
    </row>
    <row r="62" spans="2:13" x14ac:dyDescent="0.2">
      <c r="B62" s="131" t="s">
        <v>1348</v>
      </c>
      <c r="C62" s="150">
        <v>11</v>
      </c>
      <c r="D62" s="136">
        <v>-5379.8892816098269</v>
      </c>
      <c r="E62" s="136">
        <v>-4115.7362353028475</v>
      </c>
      <c r="F62" s="136">
        <v>-638.30231168165483</v>
      </c>
      <c r="G62" s="136">
        <v>19072.681722211437</v>
      </c>
      <c r="H62" s="150">
        <v>6</v>
      </c>
      <c r="I62" s="136">
        <v>-43260.206831148753</v>
      </c>
      <c r="J62" s="136">
        <v>-6036.0278662775672</v>
      </c>
      <c r="K62" s="136">
        <v>116555.70784501315</v>
      </c>
      <c r="L62" s="136">
        <v>1214063.0693955782</v>
      </c>
      <c r="M62" s="134"/>
    </row>
    <row r="63" spans="2:13" x14ac:dyDescent="0.2">
      <c r="B63" s="131" t="s">
        <v>1414</v>
      </c>
      <c r="C63" s="150">
        <v>13</v>
      </c>
      <c r="D63" s="136">
        <v>-5503.347135853639</v>
      </c>
      <c r="E63" s="136">
        <v>-4442.8881065357127</v>
      </c>
      <c r="F63" s="136">
        <v>-1526.3497508904802</v>
      </c>
      <c r="G63" s="136">
        <v>14992.028279055423</v>
      </c>
      <c r="H63" s="150">
        <v>6</v>
      </c>
      <c r="I63" s="136">
        <v>-40193.583135241824</v>
      </c>
      <c r="J63" s="136">
        <v>-9249.5421471111913</v>
      </c>
      <c r="K63" s="136">
        <v>93533.697563227077</v>
      </c>
      <c r="L63" s="136">
        <v>1028185.4221339666</v>
      </c>
      <c r="M63" s="134"/>
    </row>
    <row r="64" spans="2:13" x14ac:dyDescent="0.2">
      <c r="B64" s="131" t="s">
        <v>1370</v>
      </c>
      <c r="C64" s="150">
        <v>12</v>
      </c>
      <c r="D64" s="136">
        <v>-11141.36977936433</v>
      </c>
      <c r="E64" s="136">
        <v>-8643.9892055370074</v>
      </c>
      <c r="F64" s="136">
        <v>-1770.0592502509171</v>
      </c>
      <c r="G64" s="136">
        <v>37288.958076744726</v>
      </c>
      <c r="H64" s="150">
        <v>6</v>
      </c>
      <c r="I64" s="136">
        <v>-87277.681004199694</v>
      </c>
      <c r="J64" s="136">
        <v>-14262.034843177244</v>
      </c>
      <c r="K64" s="136">
        <v>226820.82873607945</v>
      </c>
      <c r="L64" s="136">
        <v>2395781.8637500443</v>
      </c>
      <c r="M64" s="134"/>
    </row>
    <row r="65" spans="2:13" x14ac:dyDescent="0.2">
      <c r="B65" s="131" t="s">
        <v>1352</v>
      </c>
      <c r="C65" s="150">
        <v>13</v>
      </c>
      <c r="D65" s="136">
        <v>-7055.9728689120057</v>
      </c>
      <c r="E65" s="136">
        <v>-5693.5962659140459</v>
      </c>
      <c r="F65" s="136">
        <v>-1951.6637434307268</v>
      </c>
      <c r="G65" s="136">
        <v>19126.496813655405</v>
      </c>
      <c r="H65" s="150">
        <v>6</v>
      </c>
      <c r="I65" s="136">
        <v>-51813.550427692426</v>
      </c>
      <c r="J65" s="136">
        <v>-11634.169434691357</v>
      </c>
      <c r="K65" s="136">
        <v>121615.6957764297</v>
      </c>
      <c r="L65" s="136">
        <v>1329401.1652781386</v>
      </c>
      <c r="M65" s="134"/>
    </row>
    <row r="66" spans="2:13" x14ac:dyDescent="0.2">
      <c r="B66" s="131" t="s">
        <v>1330</v>
      </c>
      <c r="C66" s="150">
        <v>13</v>
      </c>
      <c r="D66" s="136">
        <v>-3965.3483093477353</v>
      </c>
      <c r="E66" s="136">
        <v>-3239.946412626452</v>
      </c>
      <c r="F66" s="136">
        <v>-1261.0525802140182</v>
      </c>
      <c r="G66" s="136">
        <v>9572.1851315564345</v>
      </c>
      <c r="H66" s="150">
        <v>6</v>
      </c>
      <c r="I66" s="136">
        <v>-29037.023024107169</v>
      </c>
      <c r="J66" s="136">
        <v>-6566.5841903214314</v>
      </c>
      <c r="K66" s="136">
        <v>67614.690511856781</v>
      </c>
      <c r="L66" s="136">
        <v>733153.70640554198</v>
      </c>
      <c r="M66" s="134"/>
    </row>
    <row r="67" spans="2:13" x14ac:dyDescent="0.2">
      <c r="B67" s="131" t="s">
        <v>1336</v>
      </c>
      <c r="C67" s="150">
        <v>15</v>
      </c>
      <c r="D67" s="136">
        <v>-25018.354617153338</v>
      </c>
      <c r="E67" s="136">
        <v>-21079.21393983825</v>
      </c>
      <c r="F67" s="136">
        <v>-10228.222022262729</v>
      </c>
      <c r="G67" s="136">
        <v>51630.435068759318</v>
      </c>
      <c r="H67" s="150">
        <v>6</v>
      </c>
      <c r="I67" s="136">
        <v>-166403.70259046432</v>
      </c>
      <c r="J67" s="136">
        <v>-54459.41200660952</v>
      </c>
      <c r="K67" s="136">
        <v>322240.04481456499</v>
      </c>
      <c r="L67" s="136">
        <v>3829578.2255166061</v>
      </c>
      <c r="M67" s="134"/>
    </row>
    <row r="68" spans="2:13" x14ac:dyDescent="0.2">
      <c r="B68" s="131" t="s">
        <v>1355</v>
      </c>
      <c r="C68" s="150">
        <v>17</v>
      </c>
      <c r="D68" s="136">
        <v>-5534.2304582808156</v>
      </c>
      <c r="E68" s="136">
        <v>-4837.3724260218987</v>
      </c>
      <c r="F68" s="136">
        <v>-2931.2624796398486</v>
      </c>
      <c r="G68" s="136">
        <v>7622.4078365236965</v>
      </c>
      <c r="H68" s="150">
        <v>7</v>
      </c>
      <c r="I68" s="136">
        <v>-34409.191284458284</v>
      </c>
      <c r="J68" s="136">
        <v>-13830.599884002491</v>
      </c>
      <c r="K68" s="136">
        <v>55862.003504828463</v>
      </c>
      <c r="L68" s="136">
        <v>710712.02741413307</v>
      </c>
      <c r="M68" s="134"/>
    </row>
    <row r="69" spans="2:13" x14ac:dyDescent="0.2">
      <c r="B69" s="131" t="s">
        <v>1398</v>
      </c>
      <c r="C69" s="150">
        <v>21</v>
      </c>
      <c r="D69" s="136">
        <v>-15978.228593441494</v>
      </c>
      <c r="E69" s="136">
        <v>-14470.587841505148</v>
      </c>
      <c r="F69" s="136">
        <v>-10332.432296228515</v>
      </c>
      <c r="G69" s="136">
        <v>12913.473355297167</v>
      </c>
      <c r="H69" s="150">
        <v>7</v>
      </c>
      <c r="I69" s="136">
        <v>-89452.233251310041</v>
      </c>
      <c r="J69" s="136">
        <v>-47483.825943706441</v>
      </c>
      <c r="K69" s="136">
        <v>99041.116525689373</v>
      </c>
      <c r="L69" s="136">
        <v>1548121.8207952771</v>
      </c>
      <c r="M69" s="134"/>
    </row>
    <row r="70" spans="2:13" x14ac:dyDescent="0.2">
      <c r="B70" s="131" t="s">
        <v>1364</v>
      </c>
      <c r="C70" s="150">
        <v>20</v>
      </c>
      <c r="D70" s="136">
        <v>-9498.1997008389008</v>
      </c>
      <c r="E70" s="136">
        <v>-8580.4410992318444</v>
      </c>
      <c r="F70" s="136">
        <v>-6060.1845004257484</v>
      </c>
      <c r="G70" s="136">
        <v>8125.2052876125999</v>
      </c>
      <c r="H70" s="150">
        <v>7</v>
      </c>
      <c r="I70" s="136">
        <v>-53502.624969923665</v>
      </c>
      <c r="J70" s="136">
        <v>-27980.635936069215</v>
      </c>
      <c r="K70" s="136">
        <v>60968.058631756212</v>
      </c>
      <c r="L70" s="136">
        <v>938293.88712856267</v>
      </c>
      <c r="M70" s="134"/>
    </row>
    <row r="71" spans="2:13" x14ac:dyDescent="0.2">
      <c r="B71" s="131" t="s">
        <v>1332</v>
      </c>
      <c r="C71" s="150">
        <v>18</v>
      </c>
      <c r="D71" s="136">
        <v>-8143.3836040306487</v>
      </c>
      <c r="E71" s="136">
        <v>-7212.5062082991171</v>
      </c>
      <c r="F71" s="136">
        <v>-4670.189481441721</v>
      </c>
      <c r="G71" s="136">
        <v>9314.9439197538122</v>
      </c>
      <c r="H71" s="150">
        <v>7</v>
      </c>
      <c r="I71" s="136">
        <v>-49086.150499351897</v>
      </c>
      <c r="J71" s="136">
        <v>-21516.32357861787</v>
      </c>
      <c r="K71" s="136">
        <v>72379.13105279993</v>
      </c>
      <c r="L71" s="136">
        <v>962797.46581055934</v>
      </c>
      <c r="M71" s="134"/>
    </row>
    <row r="72" spans="2:13" x14ac:dyDescent="0.2">
      <c r="B72" s="131" t="s">
        <v>1408</v>
      </c>
      <c r="C72" s="150">
        <v>22</v>
      </c>
      <c r="D72" s="136">
        <v>-6944.6112294432278</v>
      </c>
      <c r="E72" s="136">
        <v>-6346.4205813386889</v>
      </c>
      <c r="F72" s="136">
        <v>-4720.5992923270042</v>
      </c>
      <c r="G72" s="136">
        <v>4038.5216572161407</v>
      </c>
      <c r="H72" s="150">
        <v>7</v>
      </c>
      <c r="I72" s="136">
        <v>-38613.908555261885</v>
      </c>
      <c r="J72" s="136">
        <v>-20799.145008916406</v>
      </c>
      <c r="K72" s="136">
        <v>41115.995211327318</v>
      </c>
      <c r="L72" s="136">
        <v>647538.52414137183</v>
      </c>
      <c r="M72" s="134"/>
    </row>
    <row r="73" spans="2:13" x14ac:dyDescent="0.2">
      <c r="B73" s="131" t="s">
        <v>1415</v>
      </c>
      <c r="C73" s="150">
        <v>21</v>
      </c>
      <c r="D73" s="136">
        <v>-8256.8692600910326</v>
      </c>
      <c r="E73" s="136">
        <v>-7479.7357441905497</v>
      </c>
      <c r="F73" s="136">
        <v>-5361.7377263986564</v>
      </c>
      <c r="G73" s="136">
        <v>6185.7855330093334</v>
      </c>
      <c r="H73" s="150">
        <v>7</v>
      </c>
      <c r="I73" s="136">
        <v>-46896.303152812849</v>
      </c>
      <c r="J73" s="136">
        <v>-23991.340149612442</v>
      </c>
      <c r="K73" s="136">
        <v>55183.29383603677</v>
      </c>
      <c r="L73" s="136">
        <v>824359.69286168914</v>
      </c>
      <c r="M73" s="134"/>
    </row>
    <row r="74" spans="2:13" x14ac:dyDescent="0.2">
      <c r="B74" s="131" t="s">
        <v>1394</v>
      </c>
      <c r="C74" s="150">
        <v>22</v>
      </c>
      <c r="D74" s="136">
        <v>-5190.8044750400586</v>
      </c>
      <c r="E74" s="136">
        <v>-4737.9483734211444</v>
      </c>
      <c r="F74" s="136">
        <v>-3510.9717304218975</v>
      </c>
      <c r="G74" s="136">
        <v>3009.2374654178311</v>
      </c>
      <c r="H74" s="150">
        <v>7</v>
      </c>
      <c r="I74" s="136">
        <v>-29151.704789885182</v>
      </c>
      <c r="J74" s="136">
        <v>-15317.070775324297</v>
      </c>
      <c r="K74" s="136">
        <v>32498.658238140837</v>
      </c>
      <c r="L74" s="136">
        <v>496297.22152078809</v>
      </c>
      <c r="M74" s="134"/>
    </row>
    <row r="75" spans="2:13" x14ac:dyDescent="0.2">
      <c r="B75" s="131" t="s">
        <v>1390</v>
      </c>
      <c r="C75" s="150">
        <v>18</v>
      </c>
      <c r="D75" s="136">
        <v>-7199.1232583856909</v>
      </c>
      <c r="E75" s="136">
        <v>-6360.8621685047947</v>
      </c>
      <c r="F75" s="136">
        <v>-4075.4498387490166</v>
      </c>
      <c r="G75" s="136">
        <v>8403.9636472935563</v>
      </c>
      <c r="H75" s="150">
        <v>7</v>
      </c>
      <c r="I75" s="136">
        <v>-43863.152068683237</v>
      </c>
      <c r="J75" s="136">
        <v>-18655.518084942218</v>
      </c>
      <c r="K75" s="136">
        <v>66883.571185779118</v>
      </c>
      <c r="L75" s="136">
        <v>872700.48767248681</v>
      </c>
      <c r="M75" s="134"/>
    </row>
    <row r="76" spans="2:13" x14ac:dyDescent="0.2">
      <c r="B76" s="131" t="s">
        <v>1366</v>
      </c>
      <c r="C76" s="150">
        <v>17</v>
      </c>
      <c r="D76" s="136">
        <v>-7055.5981155643476</v>
      </c>
      <c r="E76" s="136">
        <v>-6157.3515332543611</v>
      </c>
      <c r="F76" s="136">
        <v>-3693.4991166002292</v>
      </c>
      <c r="G76" s="136">
        <v>10108.855063243347</v>
      </c>
      <c r="H76" s="150">
        <v>7</v>
      </c>
      <c r="I76" s="136">
        <v>-43725.310596164876</v>
      </c>
      <c r="J76" s="136">
        <v>-17757.856738969989</v>
      </c>
      <c r="K76" s="136">
        <v>70422.7636696728</v>
      </c>
      <c r="L76" s="136">
        <v>903453.53903903218</v>
      </c>
      <c r="M76" s="134"/>
    </row>
    <row r="77" spans="2:13" x14ac:dyDescent="0.2">
      <c r="B77" s="131" t="s">
        <v>1384</v>
      </c>
      <c r="C77" s="150">
        <v>17</v>
      </c>
      <c r="D77" s="136">
        <v>-9443.876354545333</v>
      </c>
      <c r="E77" s="136">
        <v>-8202.1987218368813</v>
      </c>
      <c r="F77" s="136">
        <v>-4792.8377644565408</v>
      </c>
      <c r="G77" s="136">
        <v>14387.40525744134</v>
      </c>
      <c r="H77" s="150">
        <v>7</v>
      </c>
      <c r="I77" s="136">
        <v>-59068.459741204482</v>
      </c>
      <c r="J77" s="136">
        <v>-23365.679905773402</v>
      </c>
      <c r="K77" s="136">
        <v>97744.290336401245</v>
      </c>
      <c r="L77" s="136">
        <v>1240077.4142115735</v>
      </c>
      <c r="M77" s="134"/>
    </row>
    <row r="78" spans="2:13" x14ac:dyDescent="0.2">
      <c r="B78" s="131" t="s">
        <v>1331</v>
      </c>
      <c r="C78" s="150">
        <v>21</v>
      </c>
      <c r="D78" s="136">
        <v>-18911.417710917871</v>
      </c>
      <c r="E78" s="136">
        <v>-17158.711124999125</v>
      </c>
      <c r="F78" s="136">
        <v>-12342.428319043473</v>
      </c>
      <c r="G78" s="136">
        <v>14840.035154654652</v>
      </c>
      <c r="H78" s="150">
        <v>7</v>
      </c>
      <c r="I78" s="136">
        <v>-105051.3830418151</v>
      </c>
      <c r="J78" s="136">
        <v>-56837.709851318214</v>
      </c>
      <c r="K78" s="136">
        <v>112113.0112403536</v>
      </c>
      <c r="L78" s="136">
        <v>1793227.9202919165</v>
      </c>
      <c r="M78" s="134"/>
    </row>
    <row r="79" spans="2:13" x14ac:dyDescent="0.2">
      <c r="B79" s="131" t="s">
        <v>1380</v>
      </c>
      <c r="C79" s="150">
        <v>19</v>
      </c>
      <c r="D79" s="136">
        <v>-15721.20932060144</v>
      </c>
      <c r="E79" s="136">
        <v>-14084.489934511737</v>
      </c>
      <c r="F79" s="136">
        <v>-9585.524509568746</v>
      </c>
      <c r="G79" s="136">
        <v>15838.663443232552</v>
      </c>
      <c r="H79" s="150">
        <v>7</v>
      </c>
      <c r="I79" s="136">
        <v>-90443.692585742363</v>
      </c>
      <c r="J79" s="136">
        <v>-44892.124769930524</v>
      </c>
      <c r="K79" s="136">
        <v>112917.85685712786</v>
      </c>
      <c r="L79" s="136">
        <v>1654991.3553817309</v>
      </c>
      <c r="M79" s="134"/>
    </row>
    <row r="80" spans="2:13" x14ac:dyDescent="0.2">
      <c r="B80" s="131" t="s">
        <v>1413</v>
      </c>
      <c r="C80" s="150">
        <v>16</v>
      </c>
      <c r="D80" s="136">
        <v>-13401.725776164767</v>
      </c>
      <c r="E80" s="136">
        <v>-11606.443352846713</v>
      </c>
      <c r="F80" s="136">
        <v>-6659.1203882517511</v>
      </c>
      <c r="G80" s="136">
        <v>21588.985686165248</v>
      </c>
      <c r="H80" s="150">
        <v>7</v>
      </c>
      <c r="I80" s="136">
        <v>-83576.688597366272</v>
      </c>
      <c r="J80" s="136">
        <v>-33389.402740022662</v>
      </c>
      <c r="K80" s="136">
        <v>137433.38685121611</v>
      </c>
      <c r="L80" s="136">
        <v>1759658.3176712994</v>
      </c>
      <c r="M80" s="134"/>
    </row>
    <row r="81" spans="2:13" x14ac:dyDescent="0.2">
      <c r="B81" s="131" t="s">
        <v>1409</v>
      </c>
      <c r="C81" s="150">
        <v>24</v>
      </c>
      <c r="D81" s="136">
        <v>-11231.421014410222</v>
      </c>
      <c r="E81" s="136">
        <v>-10405.724991829675</v>
      </c>
      <c r="F81" s="136">
        <v>-8140.5121477222328</v>
      </c>
      <c r="G81" s="136">
        <v>4557.5300520951168</v>
      </c>
      <c r="H81" s="150">
        <v>8</v>
      </c>
      <c r="I81" s="136">
        <v>-58755.689305010077</v>
      </c>
      <c r="J81" s="136">
        <v>-36501.9718487258</v>
      </c>
      <c r="K81" s="136">
        <v>43537.765126107755</v>
      </c>
      <c r="L81" s="136">
        <v>871774.79693188495</v>
      </c>
      <c r="M81" s="134"/>
    </row>
    <row r="82" spans="2:13" x14ac:dyDescent="0.2">
      <c r="B82" s="131" t="s">
        <v>1325</v>
      </c>
      <c r="C82" s="150">
        <v>24</v>
      </c>
      <c r="D82" s="136">
        <v>-27927.548473183841</v>
      </c>
      <c r="E82" s="136">
        <v>-25768.767918412268</v>
      </c>
      <c r="F82" s="136">
        <v>-19834.269405778032</v>
      </c>
      <c r="G82" s="136">
        <v>13714.051093660019</v>
      </c>
      <c r="H82" s="150">
        <v>8</v>
      </c>
      <c r="I82" s="136">
        <v>-147423.87796528928</v>
      </c>
      <c r="J82" s="136">
        <v>-89788.576704964973</v>
      </c>
      <c r="K82" s="136">
        <v>116824.76549765799</v>
      </c>
      <c r="L82" s="136">
        <v>2245532.8924728124</v>
      </c>
      <c r="M82" s="134"/>
    </row>
    <row r="83" spans="2:13" x14ac:dyDescent="0.2">
      <c r="B83" s="131" t="s">
        <v>1361</v>
      </c>
      <c r="C83" s="150">
        <v>26</v>
      </c>
      <c r="D83" s="136">
        <v>-11205.655931025611</v>
      </c>
      <c r="E83" s="136">
        <v>-10460.622599724033</v>
      </c>
      <c r="F83" s="136">
        <v>-8419.1720475701313</v>
      </c>
      <c r="G83" s="136">
        <v>2967.0397551261449</v>
      </c>
      <c r="H83" s="150">
        <v>8</v>
      </c>
      <c r="I83" s="136">
        <v>-57326.252568595497</v>
      </c>
      <c r="J83" s="136">
        <v>-37394.681933845175</v>
      </c>
      <c r="K83" s="136">
        <v>35214.766290936997</v>
      </c>
      <c r="L83" s="136">
        <v>800370.66122886562</v>
      </c>
      <c r="M83" s="134"/>
    </row>
    <row r="84" spans="2:13" x14ac:dyDescent="0.2">
      <c r="B84" s="131" t="s">
        <v>1329</v>
      </c>
      <c r="C84" s="150">
        <v>23</v>
      </c>
      <c r="D84" s="136">
        <v>-10151.782402022936</v>
      </c>
      <c r="E84" s="136">
        <v>-9315.2527568883561</v>
      </c>
      <c r="F84" s="136">
        <v>-7020.169646793649</v>
      </c>
      <c r="G84" s="136">
        <v>5848.787853789534</v>
      </c>
      <c r="H84" s="150">
        <v>8</v>
      </c>
      <c r="I84" s="136">
        <v>-54715.979740198789</v>
      </c>
      <c r="J84" s="136">
        <v>-31773.01445724364</v>
      </c>
      <c r="K84" s="136">
        <v>49521.311553157371</v>
      </c>
      <c r="L84" s="136">
        <v>872114.16824130458</v>
      </c>
      <c r="M84" s="134"/>
    </row>
    <row r="85" spans="2:13" x14ac:dyDescent="0.2">
      <c r="B85" s="131" t="s">
        <v>1393</v>
      </c>
      <c r="C85" s="150">
        <v>25</v>
      </c>
      <c r="D85" s="136">
        <v>-12937.006414994448</v>
      </c>
      <c r="E85" s="136">
        <v>-12000.58787653672</v>
      </c>
      <c r="F85" s="136">
        <v>-9444.0768730031959</v>
      </c>
      <c r="G85" s="136">
        <v>4597.2022624282617</v>
      </c>
      <c r="H85" s="150">
        <v>8</v>
      </c>
      <c r="I85" s="136">
        <v>-67999.255393047846</v>
      </c>
      <c r="J85" s="136">
        <v>-41770.965148889693</v>
      </c>
      <c r="K85" s="136">
        <v>51980.466929544724</v>
      </c>
      <c r="L85" s="136">
        <v>1012079.0107724012</v>
      </c>
      <c r="M85" s="134"/>
    </row>
    <row r="86" spans="2:13" x14ac:dyDescent="0.2">
      <c r="B86" s="131" t="s">
        <v>1358</v>
      </c>
      <c r="C86" s="150">
        <v>24</v>
      </c>
      <c r="D86" s="136">
        <v>-12330.7361161181</v>
      </c>
      <c r="E86" s="136">
        <v>-11415.40257327536</v>
      </c>
      <c r="F86" s="136">
        <v>-8908.6327943772485</v>
      </c>
      <c r="G86" s="136">
        <v>5042.2426284828725</v>
      </c>
      <c r="H86" s="150">
        <v>8</v>
      </c>
      <c r="I86" s="136">
        <v>-64868.54722308091</v>
      </c>
      <c r="J86" s="136">
        <v>-39789.39371933967</v>
      </c>
      <c r="K86" s="136">
        <v>50017.813936820501</v>
      </c>
      <c r="L86" s="136">
        <v>972918.94223781535</v>
      </c>
      <c r="M86" s="134"/>
    </row>
    <row r="87" spans="2:13" x14ac:dyDescent="0.2">
      <c r="B87" s="131" t="s">
        <v>1420</v>
      </c>
      <c r="C87" s="150">
        <v>27</v>
      </c>
      <c r="D87" s="136">
        <v>-12771.720898512149</v>
      </c>
      <c r="E87" s="136">
        <v>-11948.499619391741</v>
      </c>
      <c r="F87" s="136">
        <v>-9696.3074668563495</v>
      </c>
      <c r="G87" s="136">
        <v>2783.8419362599598</v>
      </c>
      <c r="H87" s="150">
        <v>8</v>
      </c>
      <c r="I87" s="136">
        <v>-65033.484322747936</v>
      </c>
      <c r="J87" s="136">
        <v>-42843.554450603566</v>
      </c>
      <c r="K87" s="136">
        <v>38157.196722163499</v>
      </c>
      <c r="L87" s="136">
        <v>893891.15260185255</v>
      </c>
      <c r="M87" s="134"/>
    </row>
    <row r="88" spans="2:13" x14ac:dyDescent="0.2">
      <c r="B88" s="131" t="s">
        <v>1333</v>
      </c>
      <c r="C88" s="150">
        <v>26</v>
      </c>
      <c r="D88" s="136">
        <v>-36666.956746609911</v>
      </c>
      <c r="E88" s="136">
        <v>-34198.536694550974</v>
      </c>
      <c r="F88" s="136">
        <v>-27416.012555866451</v>
      </c>
      <c r="G88" s="136">
        <v>10852.60612940861</v>
      </c>
      <c r="H88" s="150">
        <v>8</v>
      </c>
      <c r="I88" s="136">
        <v>-187250.05927265144</v>
      </c>
      <c r="J88" s="136">
        <v>-122660.0830267829</v>
      </c>
      <c r="K88" s="136">
        <v>113429.24953881395</v>
      </c>
      <c r="L88" s="136">
        <v>2614948.4027798437</v>
      </c>
      <c r="M88" s="134"/>
    </row>
    <row r="89" spans="2:13" x14ac:dyDescent="0.2">
      <c r="B89" s="131" t="s">
        <v>1346</v>
      </c>
      <c r="C89" s="150">
        <v>26</v>
      </c>
      <c r="D89" s="136">
        <v>-22547.088085131232</v>
      </c>
      <c r="E89" s="136">
        <v>-21050.195488816444</v>
      </c>
      <c r="F89" s="136">
        <v>-16943.487472142766</v>
      </c>
      <c r="G89" s="136">
        <v>6080.5323678544155</v>
      </c>
      <c r="H89" s="150">
        <v>8</v>
      </c>
      <c r="I89" s="136">
        <v>-115068.25978027094</v>
      </c>
      <c r="J89" s="136">
        <v>-75466.604983507408</v>
      </c>
      <c r="K89" s="136">
        <v>69174.800149448507</v>
      </c>
      <c r="L89" s="136">
        <v>1599501.815773414</v>
      </c>
      <c r="M89" s="134"/>
    </row>
    <row r="90" spans="2:13" x14ac:dyDescent="0.2">
      <c r="B90" s="131" t="s">
        <v>1387</v>
      </c>
      <c r="C90" s="150">
        <v>24</v>
      </c>
      <c r="D90" s="136">
        <v>-9958.6518012056549</v>
      </c>
      <c r="E90" s="136">
        <v>-9203.5157138404684</v>
      </c>
      <c r="F90" s="136">
        <v>-7138.3104115330207</v>
      </c>
      <c r="G90" s="136">
        <v>4288.9530885978384</v>
      </c>
      <c r="H90" s="150">
        <v>8</v>
      </c>
      <c r="I90" s="136">
        <v>-52810.806975139378</v>
      </c>
      <c r="J90" s="136">
        <v>-31808.303434036738</v>
      </c>
      <c r="K90" s="136">
        <v>43011.483603715082</v>
      </c>
      <c r="L90" s="136">
        <v>805687.94215828925</v>
      </c>
      <c r="M90" s="134"/>
    </row>
    <row r="91" spans="2:13" x14ac:dyDescent="0.2">
      <c r="B91" s="131" t="s">
        <v>1356</v>
      </c>
      <c r="C91" s="150">
        <v>26</v>
      </c>
      <c r="D91" s="136">
        <v>-9472.5852611816899</v>
      </c>
      <c r="E91" s="136">
        <v>-8826.5303252432277</v>
      </c>
      <c r="F91" s="136">
        <v>-7060.6084986181668</v>
      </c>
      <c r="G91" s="136">
        <v>2688.261454867079</v>
      </c>
      <c r="H91" s="150">
        <v>8</v>
      </c>
      <c r="I91" s="136">
        <v>-48956.03626326751</v>
      </c>
      <c r="J91" s="136">
        <v>-31224.171416387981</v>
      </c>
      <c r="K91" s="136">
        <v>32833.464179139031</v>
      </c>
      <c r="L91" s="136">
        <v>699386.04788794927</v>
      </c>
      <c r="M91" s="134"/>
    </row>
    <row r="92" spans="2:13" x14ac:dyDescent="0.2">
      <c r="B92" s="131" t="s">
        <v>1377</v>
      </c>
      <c r="C92" s="150">
        <v>29</v>
      </c>
      <c r="D92" s="136">
        <v>-24130.706400181247</v>
      </c>
      <c r="E92" s="136">
        <v>-22752.913930922943</v>
      </c>
      <c r="F92" s="136">
        <v>-18975.491552432231</v>
      </c>
      <c r="G92" s="136">
        <v>2143.444048115176</v>
      </c>
      <c r="H92" s="150">
        <v>9</v>
      </c>
      <c r="I92" s="136">
        <v>-119254.63110350292</v>
      </c>
      <c r="J92" s="136">
        <v>-83717.143769674061</v>
      </c>
      <c r="K92" s="136">
        <v>49367.871289828268</v>
      </c>
      <c r="L92" s="136">
        <v>1506480.274710333</v>
      </c>
      <c r="M92" s="134"/>
    </row>
    <row r="93" spans="2:13" x14ac:dyDescent="0.2">
      <c r="B93" s="131" t="s">
        <v>1373</v>
      </c>
      <c r="C93" s="150">
        <v>30</v>
      </c>
      <c r="D93" s="136">
        <v>-9128.294617631771</v>
      </c>
      <c r="E93" s="136">
        <v>-8634.5641326941095</v>
      </c>
      <c r="F93" s="136">
        <v>-7299.8438546114612</v>
      </c>
      <c r="G93" s="136">
        <v>-277.7662273809583</v>
      </c>
      <c r="H93" s="150">
        <v>9</v>
      </c>
      <c r="I93" s="136">
        <v>-45504.34351470902</v>
      </c>
      <c r="J93" s="136">
        <v>-31325.233593367106</v>
      </c>
      <c r="K93" s="136">
        <v>20853.349252236832</v>
      </c>
      <c r="L93" s="136">
        <v>576952.82120881125</v>
      </c>
      <c r="M93" s="134"/>
    </row>
    <row r="94" spans="2:13" x14ac:dyDescent="0.2">
      <c r="B94" s="131" t="s">
        <v>1401</v>
      </c>
      <c r="C94" s="150">
        <v>27</v>
      </c>
      <c r="D94" s="136">
        <v>-18407.348844272597</v>
      </c>
      <c r="E94" s="136">
        <v>-17244.467277819829</v>
      </c>
      <c r="F94" s="136">
        <v>-14048.588648938032</v>
      </c>
      <c r="G94" s="136">
        <v>3997.4158287600549</v>
      </c>
      <c r="H94" s="150">
        <v>9</v>
      </c>
      <c r="I94" s="136">
        <v>-92622.966628929949</v>
      </c>
      <c r="J94" s="136">
        <v>-62624.5813081784</v>
      </c>
      <c r="K94" s="136">
        <v>48228.642509049576</v>
      </c>
      <c r="L94" s="136">
        <v>1240869.6683301325</v>
      </c>
      <c r="M94" s="134"/>
    </row>
    <row r="95" spans="2:13" x14ac:dyDescent="0.2">
      <c r="B95" s="131" t="s">
        <v>1357</v>
      </c>
      <c r="C95" s="150">
        <v>30</v>
      </c>
      <c r="D95" s="136">
        <v>-12226.73248441364</v>
      </c>
      <c r="E95" s="136">
        <v>-11587.496244761209</v>
      </c>
      <c r="F95" s="136">
        <v>-9843.4826907270508</v>
      </c>
      <c r="G95" s="136">
        <v>-291.87773581454167</v>
      </c>
      <c r="H95" s="150">
        <v>9</v>
      </c>
      <c r="I95" s="136">
        <v>-59766.233323801818</v>
      </c>
      <c r="J95" s="136">
        <v>-42897.589234627718</v>
      </c>
      <c r="K95" s="136">
        <v>20716.472959936436</v>
      </c>
      <c r="L95" s="136">
        <v>722898.52813700144</v>
      </c>
      <c r="M95" s="134"/>
    </row>
    <row r="96" spans="2:13" x14ac:dyDescent="0.2">
      <c r="B96" s="131" t="s">
        <v>1359</v>
      </c>
      <c r="C96" s="150">
        <v>30</v>
      </c>
      <c r="D96" s="136">
        <v>-22918.21030733137</v>
      </c>
      <c r="E96" s="136">
        <v>-21649.535229447163</v>
      </c>
      <c r="F96" s="136">
        <v>-18174.527757609794</v>
      </c>
      <c r="G96" s="136">
        <v>1177.9560463189046</v>
      </c>
      <c r="H96" s="150">
        <v>9</v>
      </c>
      <c r="I96" s="136">
        <v>-112697.34176792644</v>
      </c>
      <c r="J96" s="136">
        <v>-79931.659270721007</v>
      </c>
      <c r="K96" s="136">
        <v>43264.517643578409</v>
      </c>
      <c r="L96" s="136">
        <v>1398994.0247655623</v>
      </c>
      <c r="M96" s="134"/>
    </row>
    <row r="97" spans="2:13" x14ac:dyDescent="0.2">
      <c r="B97" s="131" t="s">
        <v>1337</v>
      </c>
      <c r="C97" s="150">
        <v>30</v>
      </c>
      <c r="D97" s="136">
        <v>-21558.853667471718</v>
      </c>
      <c r="E97" s="136">
        <v>-20690.852303854892</v>
      </c>
      <c r="F97" s="136">
        <v>-18330.865789889813</v>
      </c>
      <c r="G97" s="136">
        <v>-5596.5414581997247</v>
      </c>
      <c r="H97" s="150">
        <v>10</v>
      </c>
      <c r="I97" s="136">
        <v>-100941.68213534146</v>
      </c>
      <c r="J97" s="136">
        <v>-78999.615127087018</v>
      </c>
      <c r="K97" s="136">
        <v>8385.3982173746044</v>
      </c>
      <c r="L97" s="136">
        <v>1039567.9262250185</v>
      </c>
      <c r="M97" s="134"/>
    </row>
    <row r="98" spans="2:13" x14ac:dyDescent="0.2">
      <c r="B98" s="131" t="s">
        <v>1416</v>
      </c>
      <c r="C98" s="150">
        <v>30</v>
      </c>
      <c r="D98" s="136">
        <v>-48207.995915196341</v>
      </c>
      <c r="E98" s="136">
        <v>-46090.487380232305</v>
      </c>
      <c r="F98" s="136">
        <v>-40281.149721681206</v>
      </c>
      <c r="G98" s="136">
        <v>-7711.9754715269373</v>
      </c>
      <c r="H98" s="150">
        <v>10</v>
      </c>
      <c r="I98" s="136">
        <v>-226640.50127881218</v>
      </c>
      <c r="J98" s="136">
        <v>-176067.9728606611</v>
      </c>
      <c r="K98" s="136">
        <v>25349.135060041968</v>
      </c>
      <c r="L98" s="136">
        <v>2406809.0051321029</v>
      </c>
      <c r="M98" s="134"/>
    </row>
    <row r="99" spans="2:13" x14ac:dyDescent="0.2">
      <c r="B99" s="131" t="s">
        <v>1417</v>
      </c>
      <c r="C99" s="150">
        <v>30</v>
      </c>
      <c r="D99" s="136">
        <v>-48535.140748983104</v>
      </c>
      <c r="E99" s="136">
        <v>-46615.059490282947</v>
      </c>
      <c r="F99" s="136">
        <v>-41354.229381392157</v>
      </c>
      <c r="G99" s="136">
        <v>-12019.930559303422</v>
      </c>
      <c r="H99" s="150">
        <v>10</v>
      </c>
      <c r="I99" s="136">
        <v>-224708.58881381172</v>
      </c>
      <c r="J99" s="136">
        <v>-179879.22211852807</v>
      </c>
      <c r="K99" s="136">
        <v>3477.4080938756815</v>
      </c>
      <c r="L99" s="136">
        <v>2236939.4307765821</v>
      </c>
      <c r="M99" s="134"/>
    </row>
    <row r="100" spans="2:13" x14ac:dyDescent="0.2">
      <c r="B100" s="131" t="s">
        <v>1410</v>
      </c>
      <c r="C100" s="150">
        <v>30</v>
      </c>
      <c r="D100" s="136">
        <v>-18644.494526231934</v>
      </c>
      <c r="E100" s="136">
        <v>-17857.439613477305</v>
      </c>
      <c r="F100" s="136">
        <v>-15703.654964845582</v>
      </c>
      <c r="G100" s="136">
        <v>-3756.281899038102</v>
      </c>
      <c r="H100" s="150">
        <v>10</v>
      </c>
      <c r="I100" s="136">
        <v>-87339.346332284666</v>
      </c>
      <c r="J100" s="136">
        <v>-68319.420143769414</v>
      </c>
      <c r="K100" s="136">
        <v>7730.9787452562596</v>
      </c>
      <c r="L100" s="136">
        <v>910523.79214038176</v>
      </c>
      <c r="M100" s="134"/>
    </row>
    <row r="101" spans="2:13" x14ac:dyDescent="0.2">
      <c r="B101" s="131" t="s">
        <v>1421</v>
      </c>
      <c r="C101" s="150">
        <v>30</v>
      </c>
      <c r="D101" s="136">
        <v>-13927.46652909803</v>
      </c>
      <c r="E101" s="136">
        <v>-13478.900935805419</v>
      </c>
      <c r="F101" s="136">
        <v>-12264.599857870036</v>
      </c>
      <c r="G101" s="136">
        <v>-5836.4898734595808</v>
      </c>
      <c r="H101" s="150">
        <v>11</v>
      </c>
      <c r="I101" s="136">
        <v>-63320.681362274423</v>
      </c>
      <c r="J101" s="136">
        <v>-52463.276400858122</v>
      </c>
      <c r="K101" s="136">
        <v>-6568.7747195323609</v>
      </c>
      <c r="L101" s="136">
        <v>571035.32356212486</v>
      </c>
      <c r="M101" s="134"/>
    </row>
    <row r="102" spans="2:13" x14ac:dyDescent="0.2">
      <c r="B102" s="130" t="s">
        <v>1435</v>
      </c>
      <c r="C102" s="150">
        <v>30</v>
      </c>
      <c r="D102" s="136">
        <v>-18289.066794308812</v>
      </c>
      <c r="E102" s="136">
        <v>-17702.394502629089</v>
      </c>
      <c r="F102" s="136">
        <v>-16105.037278278234</v>
      </c>
      <c r="G102" s="136">
        <v>-7432.5685920251017</v>
      </c>
      <c r="H102" s="150">
        <v>11</v>
      </c>
      <c r="I102" s="136">
        <v>-82673.491677968501</v>
      </c>
      <c r="J102" s="136">
        <v>-69277.700223829044</v>
      </c>
      <c r="K102" s="136">
        <v>-11493.79673063544</v>
      </c>
      <c r="L102" s="136">
        <v>731532.92173551989</v>
      </c>
      <c r="M102" s="134"/>
    </row>
  </sheetData>
  <autoFilter ref="B4:L102" xr:uid="{E649DDC2-EBAF-B448-BB37-9D1BA27AE6A2}">
    <sortState xmlns:xlrd2="http://schemas.microsoft.com/office/spreadsheetml/2017/richdata2" ref="B5:L102">
      <sortCondition ref="H4:H10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4579-A0B5-F748-8FEB-0D2B21AFD7EE}">
  <sheetPr>
    <tabColor theme="5"/>
  </sheetPr>
  <dimension ref="B1:U102"/>
  <sheetViews>
    <sheetView workbookViewId="0">
      <selection activeCell="D46" sqref="D46"/>
    </sheetView>
  </sheetViews>
  <sheetFormatPr baseColWidth="10" defaultRowHeight="16" x14ac:dyDescent="0.2"/>
  <cols>
    <col min="2" max="2" width="28.5" style="130" bestFit="1" customWidth="1"/>
    <col min="3" max="3" width="11" style="147" bestFit="1" customWidth="1"/>
    <col min="4" max="4" width="22.33203125" style="136" bestFit="1" customWidth="1"/>
    <col min="5" max="6" width="13.5" style="136" bestFit="1" customWidth="1"/>
    <col min="7" max="7" width="24.83203125" style="136" bestFit="1" customWidth="1"/>
    <col min="8" max="8" width="20.33203125" style="147" customWidth="1"/>
    <col min="9" max="9" width="22.33203125" style="136" bestFit="1" customWidth="1"/>
    <col min="10" max="10" width="14.6640625" style="136" bestFit="1" customWidth="1"/>
    <col min="11" max="11" width="13.5" style="136" bestFit="1" customWidth="1"/>
    <col min="12" max="12" width="25.5" style="136" bestFit="1" customWidth="1"/>
  </cols>
  <sheetData>
    <row r="1" spans="2:13" x14ac:dyDescent="0.2">
      <c r="B1" s="130" t="s">
        <v>1444</v>
      </c>
      <c r="C1" s="151" t="s">
        <v>1429</v>
      </c>
      <c r="D1" s="120" t="s">
        <v>1430</v>
      </c>
      <c r="E1" s="120" t="s">
        <v>1431</v>
      </c>
      <c r="F1" s="120" t="s">
        <v>1432</v>
      </c>
      <c r="G1" s="137" t="s">
        <v>1433</v>
      </c>
      <c r="H1" s="149" t="s">
        <v>1438</v>
      </c>
      <c r="I1" s="132" t="s">
        <v>1439</v>
      </c>
      <c r="J1" s="132" t="s">
        <v>1440</v>
      </c>
      <c r="K1" s="132" t="s">
        <v>1441</v>
      </c>
      <c r="L1" s="138" t="s">
        <v>1442</v>
      </c>
    </row>
    <row r="2" spans="2:13" x14ac:dyDescent="0.2">
      <c r="B2" s="130" t="s">
        <v>1443</v>
      </c>
      <c r="C2" s="147">
        <f>AVERAGE(C5:C102)</f>
        <v>15.020408163265307</v>
      </c>
      <c r="D2" s="147">
        <f t="shared" ref="D2:L2" si="0">AVERAGE(D5:D102)</f>
        <v>-12560.73100014973</v>
      </c>
      <c r="E2" s="147">
        <f t="shared" si="0"/>
        <v>-11428.595191948072</v>
      </c>
      <c r="F2" s="147">
        <f t="shared" si="0"/>
        <v>-8319.9685085528417</v>
      </c>
      <c r="G2" s="147">
        <f t="shared" si="0"/>
        <v>9169.4001481958494</v>
      </c>
      <c r="H2" s="147">
        <f t="shared" si="0"/>
        <v>8.2448979591836729</v>
      </c>
      <c r="I2" s="147">
        <f t="shared" si="0"/>
        <v>-60985.306397702952</v>
      </c>
      <c r="J2" s="147">
        <f t="shared" si="0"/>
        <v>-40410.201969363938</v>
      </c>
      <c r="K2" s="147">
        <f t="shared" si="0"/>
        <v>38787.138481531205</v>
      </c>
      <c r="L2" s="147">
        <f t="shared" si="0"/>
        <v>930193.6878105629</v>
      </c>
    </row>
    <row r="4" spans="2:13" x14ac:dyDescent="0.2">
      <c r="B4" s="130" t="s">
        <v>1434</v>
      </c>
      <c r="C4" s="148" t="s">
        <v>1429</v>
      </c>
      <c r="D4" s="120" t="s">
        <v>1430</v>
      </c>
      <c r="E4" s="120" t="s">
        <v>1431</v>
      </c>
      <c r="F4" s="120" t="s">
        <v>1432</v>
      </c>
      <c r="G4" s="137" t="s">
        <v>1433</v>
      </c>
      <c r="H4" s="144" t="s">
        <v>1438</v>
      </c>
      <c r="I4" s="132" t="s">
        <v>1439</v>
      </c>
      <c r="J4" s="132" t="s">
        <v>1440</v>
      </c>
      <c r="K4" s="132" t="s">
        <v>1441</v>
      </c>
      <c r="L4" s="138" t="s">
        <v>1442</v>
      </c>
      <c r="M4" s="129"/>
    </row>
    <row r="5" spans="2:13" x14ac:dyDescent="0.2">
      <c r="B5" s="131" t="s">
        <v>1341</v>
      </c>
      <c r="C5" s="145">
        <v>2</v>
      </c>
      <c r="D5" s="139">
        <v>7487.282532184975</v>
      </c>
      <c r="E5" s="139">
        <v>8120.2141345827731</v>
      </c>
      <c r="F5" s="139">
        <v>9855.2775595579751</v>
      </c>
      <c r="G5" s="139">
        <v>19550.783690371591</v>
      </c>
      <c r="H5" s="145">
        <v>2</v>
      </c>
      <c r="I5" s="139">
        <v>18927.266426472168</v>
      </c>
      <c r="J5" s="139">
        <v>40183.486069544844</v>
      </c>
      <c r="K5" s="139">
        <v>101321.6605780579</v>
      </c>
      <c r="L5" s="139">
        <v>499812.24738285842</v>
      </c>
      <c r="M5" s="134"/>
    </row>
    <row r="6" spans="2:13" x14ac:dyDescent="0.2">
      <c r="B6" s="131" t="s">
        <v>1344</v>
      </c>
      <c r="C6" s="145">
        <v>2</v>
      </c>
      <c r="D6" s="139">
        <v>6318.7108905306068</v>
      </c>
      <c r="E6" s="139">
        <v>7600.3925494398791</v>
      </c>
      <c r="F6" s="139">
        <v>11127.136373658912</v>
      </c>
      <c r="G6" s="139">
        <v>31142.94979110661</v>
      </c>
      <c r="H6" s="145">
        <v>3</v>
      </c>
      <c r="I6" s="139">
        <v>6403.5674705339843</v>
      </c>
      <c r="J6" s="139">
        <v>42715.834514765462</v>
      </c>
      <c r="K6" s="139">
        <v>153996.9998517255</v>
      </c>
      <c r="L6" s="139">
        <v>1008635.9062742749</v>
      </c>
      <c r="M6" s="134"/>
    </row>
    <row r="7" spans="2:13" x14ac:dyDescent="0.2">
      <c r="B7" s="131" t="s">
        <v>1418</v>
      </c>
      <c r="C7" s="145">
        <v>2</v>
      </c>
      <c r="D7" s="139">
        <v>2978.2631566040936</v>
      </c>
      <c r="E7" s="139">
        <v>3776.2455511115131</v>
      </c>
      <c r="F7" s="139">
        <v>5969.5559024358026</v>
      </c>
      <c r="G7" s="139">
        <v>18360.503388887468</v>
      </c>
      <c r="H7" s="145">
        <v>3</v>
      </c>
      <c r="I7" s="139">
        <v>404.31455109225499</v>
      </c>
      <c r="J7" s="139">
        <v>22550.949918495018</v>
      </c>
      <c r="K7" s="139">
        <v>91240.834634501924</v>
      </c>
      <c r="L7" s="139">
        <v>632947.60301151266</v>
      </c>
      <c r="M7" s="134"/>
    </row>
    <row r="8" spans="2:13" x14ac:dyDescent="0.2">
      <c r="B8" s="131" t="s">
        <v>1392</v>
      </c>
      <c r="C8" s="145">
        <v>2</v>
      </c>
      <c r="D8" s="139">
        <v>4848.2810834730935</v>
      </c>
      <c r="E8" s="139">
        <v>6027.948887771061</v>
      </c>
      <c r="F8" s="139">
        <v>9274.8661859189633</v>
      </c>
      <c r="G8" s="139">
        <v>27722.949170952324</v>
      </c>
      <c r="H8" s="145">
        <v>3</v>
      </c>
      <c r="I8" s="139">
        <v>2381.7902048400356</v>
      </c>
      <c r="J8" s="139">
        <v>35106.280179351808</v>
      </c>
      <c r="K8" s="139">
        <v>136271.12612592001</v>
      </c>
      <c r="L8" s="139">
        <v>928755.77490831597</v>
      </c>
      <c r="M8" s="134"/>
    </row>
    <row r="9" spans="2:13" x14ac:dyDescent="0.2">
      <c r="B9" s="131" t="s">
        <v>1326</v>
      </c>
      <c r="C9" s="145">
        <v>2</v>
      </c>
      <c r="D9" s="139">
        <v>10141.451958745974</v>
      </c>
      <c r="E9" s="139">
        <v>12243.863278185934</v>
      </c>
      <c r="F9" s="139">
        <v>18049.114384348304</v>
      </c>
      <c r="G9" s="139">
        <v>51463.455244854485</v>
      </c>
      <c r="H9" s="145">
        <v>3</v>
      </c>
      <c r="I9" s="139">
        <v>10369.209143296815</v>
      </c>
      <c r="J9" s="139">
        <v>68410.759535726233</v>
      </c>
      <c r="K9" s="139">
        <v>246772.12433106411</v>
      </c>
      <c r="L9" s="139">
        <v>1627255.7210313228</v>
      </c>
      <c r="M9" s="134"/>
    </row>
    <row r="10" spans="2:13" x14ac:dyDescent="0.2">
      <c r="B10" s="131" t="s">
        <v>1368</v>
      </c>
      <c r="C10" s="145">
        <v>2</v>
      </c>
      <c r="D10" s="139">
        <v>5178.3825686428163</v>
      </c>
      <c r="E10" s="139">
        <v>5936.3460863627806</v>
      </c>
      <c r="F10" s="139">
        <v>8015.5642269747168</v>
      </c>
      <c r="G10" s="139">
        <v>19666.853885934095</v>
      </c>
      <c r="H10" s="145">
        <v>3</v>
      </c>
      <c r="I10" s="139">
        <v>8846.3423972809433</v>
      </c>
      <c r="J10" s="139">
        <v>31710.147735893319</v>
      </c>
      <c r="K10" s="139">
        <v>100394.84966938521</v>
      </c>
      <c r="L10" s="139">
        <v>602920.33698870416</v>
      </c>
      <c r="M10" s="134"/>
    </row>
    <row r="11" spans="2:13" x14ac:dyDescent="0.2">
      <c r="B11" s="131" t="s">
        <v>1343</v>
      </c>
      <c r="C11" s="145">
        <v>2</v>
      </c>
      <c r="D11" s="139">
        <v>2769.9483640679</v>
      </c>
      <c r="E11" s="139">
        <v>3522.7927614555556</v>
      </c>
      <c r="F11" s="139">
        <v>5590.0035501857656</v>
      </c>
      <c r="G11" s="139">
        <v>17221.337855966074</v>
      </c>
      <c r="H11" s="145">
        <v>3</v>
      </c>
      <c r="I11" s="139">
        <v>166.55356452467822</v>
      </c>
      <c r="J11" s="139">
        <v>21173.21067277994</v>
      </c>
      <c r="K11" s="139">
        <v>86329.600786167284</v>
      </c>
      <c r="L11" s="139">
        <v>600002.42862109933</v>
      </c>
      <c r="M11" s="140"/>
    </row>
    <row r="12" spans="2:13" x14ac:dyDescent="0.2">
      <c r="B12" s="131" t="s">
        <v>1328</v>
      </c>
      <c r="C12" s="145">
        <v>2</v>
      </c>
      <c r="D12" s="141">
        <v>9421.1874202406634</v>
      </c>
      <c r="E12" s="141">
        <v>10999.16146810861</v>
      </c>
      <c r="F12" s="141">
        <v>15353.652104782872</v>
      </c>
      <c r="G12" s="141">
        <v>40355.992040758123</v>
      </c>
      <c r="H12" s="145">
        <v>3</v>
      </c>
      <c r="I12" s="141">
        <v>14316.5954547898</v>
      </c>
      <c r="J12" s="141">
        <v>59254.200133815946</v>
      </c>
      <c r="K12" s="141">
        <v>195677.67784270018</v>
      </c>
      <c r="L12" s="141">
        <v>1221993.022483259</v>
      </c>
      <c r="M12" s="140"/>
    </row>
    <row r="13" spans="2:13" x14ac:dyDescent="0.2">
      <c r="B13" s="131" t="s">
        <v>1382</v>
      </c>
      <c r="C13" s="145">
        <v>2</v>
      </c>
      <c r="D13" s="141">
        <v>5227.4739219406947</v>
      </c>
      <c r="E13" s="141">
        <v>6408.5901296595002</v>
      </c>
      <c r="F13" s="141">
        <v>9665.9438612223821</v>
      </c>
      <c r="G13" s="141">
        <v>28322.813993229665</v>
      </c>
      <c r="H13" s="145">
        <v>3</v>
      </c>
      <c r="I13" s="141">
        <v>3969.875070830225</v>
      </c>
      <c r="J13" s="141">
        <v>36539.797770155303</v>
      </c>
      <c r="K13" s="141">
        <v>136990.64215681358</v>
      </c>
      <c r="L13" s="141">
        <v>920426.83624113211</v>
      </c>
      <c r="M13" s="140"/>
    </row>
    <row r="14" spans="2:13" x14ac:dyDescent="0.2">
      <c r="B14" s="131" t="s">
        <v>1388</v>
      </c>
      <c r="C14" s="145">
        <v>2</v>
      </c>
      <c r="D14" s="139">
        <v>3013.4207655292585</v>
      </c>
      <c r="E14" s="139">
        <v>3552.0021197809638</v>
      </c>
      <c r="F14" s="139">
        <v>5024.7077767395331</v>
      </c>
      <c r="G14" s="139">
        <v>13167.728737783083</v>
      </c>
      <c r="H14" s="145">
        <v>3</v>
      </c>
      <c r="I14" s="139">
        <v>3687.3739398943399</v>
      </c>
      <c r="J14" s="139">
        <v>19816.557011651472</v>
      </c>
      <c r="K14" s="139">
        <v>68791.399093023501</v>
      </c>
      <c r="L14" s="139">
        <v>435984.3683934469</v>
      </c>
      <c r="M14" s="134"/>
    </row>
    <row r="15" spans="2:13" x14ac:dyDescent="0.2">
      <c r="B15" s="131" t="s">
        <v>1411</v>
      </c>
      <c r="C15" s="145">
        <v>2</v>
      </c>
      <c r="D15" s="139">
        <v>1466.7961390104829</v>
      </c>
      <c r="E15" s="139">
        <v>3069.014691008826</v>
      </c>
      <c r="F15" s="139">
        <v>7485.3458477364766</v>
      </c>
      <c r="G15" s="139">
        <v>32725.70828153213</v>
      </c>
      <c r="H15" s="145">
        <v>4</v>
      </c>
      <c r="I15" s="139">
        <v>-15285.548418347658</v>
      </c>
      <c r="J15" s="139">
        <v>25352.521481332195</v>
      </c>
      <c r="K15" s="139">
        <v>155756.64147983404</v>
      </c>
      <c r="L15" s="139">
        <v>1261180.7138319169</v>
      </c>
      <c r="M15" s="134"/>
    </row>
    <row r="16" spans="2:13" x14ac:dyDescent="0.2">
      <c r="B16" s="131" t="s">
        <v>1367</v>
      </c>
      <c r="C16" s="145">
        <v>2</v>
      </c>
      <c r="D16" s="139">
        <v>8163.3713254962349</v>
      </c>
      <c r="E16" s="139">
        <v>10575.012834488603</v>
      </c>
      <c r="F16" s="139">
        <v>17231.985313833644</v>
      </c>
      <c r="G16" s="139">
        <v>55499.391176769859</v>
      </c>
      <c r="H16" s="145">
        <v>4</v>
      </c>
      <c r="I16" s="139">
        <v>-880.49191722410615</v>
      </c>
      <c r="J16" s="139">
        <v>63558.003045556456</v>
      </c>
      <c r="K16" s="139">
        <v>264670.19468265609</v>
      </c>
      <c r="L16" s="139">
        <v>1875297.4047023177</v>
      </c>
      <c r="M16" s="140"/>
    </row>
    <row r="17" spans="2:13" x14ac:dyDescent="0.2">
      <c r="B17" s="131" t="s">
        <v>1351</v>
      </c>
      <c r="C17" s="145">
        <v>2</v>
      </c>
      <c r="D17" s="139">
        <v>2451.0841907850718</v>
      </c>
      <c r="E17" s="139">
        <v>3155.8225315829641</v>
      </c>
      <c r="F17" s="139">
        <v>5083.1312111717507</v>
      </c>
      <c r="G17" s="139">
        <v>15745.86618714179</v>
      </c>
      <c r="H17" s="145">
        <v>4</v>
      </c>
      <c r="I17" s="139">
        <v>-628.31563722636201</v>
      </c>
      <c r="J17" s="139">
        <v>19476.08916069012</v>
      </c>
      <c r="K17" s="139">
        <v>81832.384342351477</v>
      </c>
      <c r="L17" s="139">
        <v>572612.41932313622</v>
      </c>
      <c r="M17" s="140"/>
    </row>
    <row r="18" spans="2:13" x14ac:dyDescent="0.2">
      <c r="B18" s="131" t="s">
        <v>1375</v>
      </c>
      <c r="C18" s="145">
        <v>2</v>
      </c>
      <c r="D18" s="139">
        <v>4449.7697448696763</v>
      </c>
      <c r="E18" s="139">
        <v>5932.1662378092042</v>
      </c>
      <c r="F18" s="139">
        <v>10018.392676445685</v>
      </c>
      <c r="G18" s="139">
        <v>33376.087402061778</v>
      </c>
      <c r="H18" s="145">
        <v>4</v>
      </c>
      <c r="I18" s="139">
        <v>-2814.5795187395197</v>
      </c>
      <c r="J18" s="139">
        <v>36810.201607619427</v>
      </c>
      <c r="K18" s="139">
        <v>160904.58485154161</v>
      </c>
      <c r="L18" s="139">
        <v>1161486.5225110222</v>
      </c>
      <c r="M18" s="140"/>
    </row>
    <row r="19" spans="2:13" x14ac:dyDescent="0.2">
      <c r="B19" s="131" t="s">
        <v>1406</v>
      </c>
      <c r="C19" s="145">
        <v>5</v>
      </c>
      <c r="D19" s="139">
        <v>-846.5839294601501</v>
      </c>
      <c r="E19" s="139">
        <v>59.442946165134344</v>
      </c>
      <c r="F19" s="139">
        <v>2546.8786882425811</v>
      </c>
      <c r="G19" s="139">
        <v>16533.4948847169</v>
      </c>
      <c r="H19" s="145">
        <v>5</v>
      </c>
      <c r="I19" s="139">
        <v>-15116.102383100399</v>
      </c>
      <c r="J19" s="139">
        <v>7437.7529690570736</v>
      </c>
      <c r="K19" s="139">
        <v>81230.294236897054</v>
      </c>
      <c r="L19" s="139">
        <v>729576.33374190028</v>
      </c>
      <c r="M19" s="134"/>
    </row>
    <row r="20" spans="2:13" x14ac:dyDescent="0.2">
      <c r="B20" s="131" t="s">
        <v>1412</v>
      </c>
      <c r="C20" s="145">
        <v>8</v>
      </c>
      <c r="D20" s="139">
        <v>-2778.3582239915449</v>
      </c>
      <c r="E20" s="139">
        <v>-1487.1821885096906</v>
      </c>
      <c r="F20" s="139">
        <v>2066.5733017774546</v>
      </c>
      <c r="G20" s="139">
        <v>22256.240418998128</v>
      </c>
      <c r="H20" s="145">
        <v>5</v>
      </c>
      <c r="I20" s="139">
        <v>-26994.013618077151</v>
      </c>
      <c r="J20" s="139">
        <v>3502.5043663046818</v>
      </c>
      <c r="K20" s="139">
        <v>105158.2305237265</v>
      </c>
      <c r="L20" s="139">
        <v>1030094.714013083</v>
      </c>
      <c r="M20" s="134"/>
    </row>
    <row r="21" spans="2:13" x14ac:dyDescent="0.2">
      <c r="B21" s="131" t="s">
        <v>1338</v>
      </c>
      <c r="C21" s="145">
        <v>9</v>
      </c>
      <c r="D21" s="139">
        <v>-2192.3171598712725</v>
      </c>
      <c r="E21" s="139">
        <v>-1380.4702863611474</v>
      </c>
      <c r="F21" s="139">
        <v>845.84397937881658</v>
      </c>
      <c r="G21" s="139">
        <v>13304.792656508787</v>
      </c>
      <c r="H21" s="145">
        <v>5</v>
      </c>
      <c r="I21" s="139">
        <v>-18880.318810213226</v>
      </c>
      <c r="J21" s="139">
        <v>559.1909669137458</v>
      </c>
      <c r="K21" s="139">
        <v>65568.259958870432</v>
      </c>
      <c r="L21" s="139">
        <v>659629.38945593522</v>
      </c>
      <c r="M21" s="134"/>
    </row>
    <row r="22" spans="2:13" x14ac:dyDescent="0.2">
      <c r="B22" s="131" t="s">
        <v>1383</v>
      </c>
      <c r="C22" s="145">
        <v>8</v>
      </c>
      <c r="D22" s="139">
        <v>-1975.2112944597775</v>
      </c>
      <c r="E22" s="139">
        <v>-1155.5493392875833</v>
      </c>
      <c r="F22" s="139">
        <v>1087.8418400783357</v>
      </c>
      <c r="G22" s="139">
        <v>13541.064426112513</v>
      </c>
      <c r="H22" s="145">
        <v>5</v>
      </c>
      <c r="I22" s="139">
        <v>-18337.677705600829</v>
      </c>
      <c r="J22" s="139">
        <v>1743.3773412097362</v>
      </c>
      <c r="K22" s="139">
        <v>68495.037939561924</v>
      </c>
      <c r="L22" s="139">
        <v>671556.82203782012</v>
      </c>
      <c r="M22" s="134"/>
    </row>
    <row r="23" spans="2:13" x14ac:dyDescent="0.2">
      <c r="B23" s="131" t="s">
        <v>1327</v>
      </c>
      <c r="C23" s="145">
        <v>5</v>
      </c>
      <c r="D23" s="139">
        <v>-685.37571345515607</v>
      </c>
      <c r="E23" s="139">
        <v>652.86316877272475</v>
      </c>
      <c r="F23" s="139">
        <v>4338.1027389204282</v>
      </c>
      <c r="G23" s="139">
        <v>25319.982639443737</v>
      </c>
      <c r="H23" s="145">
        <v>5</v>
      </c>
      <c r="I23" s="139">
        <v>-19878.757155369101</v>
      </c>
      <c r="J23" s="139">
        <v>13041.668992260224</v>
      </c>
      <c r="K23" s="139">
        <v>120488.39312240273</v>
      </c>
      <c r="L23" s="139">
        <v>1061316.1542660061</v>
      </c>
      <c r="M23" s="134"/>
    </row>
    <row r="24" spans="2:13" x14ac:dyDescent="0.2">
      <c r="B24" s="131" t="s">
        <v>1402</v>
      </c>
      <c r="C24" s="145">
        <v>8</v>
      </c>
      <c r="D24" s="139">
        <v>-2284.3415338218256</v>
      </c>
      <c r="E24" s="139">
        <v>-1406.0944346107117</v>
      </c>
      <c r="F24" s="139">
        <v>1003.9208402637014</v>
      </c>
      <c r="G24" s="139">
        <v>14528.418657174898</v>
      </c>
      <c r="H24" s="145">
        <v>5</v>
      </c>
      <c r="I24" s="139">
        <v>-20050.286120636243</v>
      </c>
      <c r="J24" s="139">
        <v>926.4856159714036</v>
      </c>
      <c r="K24" s="139">
        <v>71036.201712958122</v>
      </c>
      <c r="L24" s="139">
        <v>711222.16786246654</v>
      </c>
      <c r="M24" s="134"/>
    </row>
    <row r="25" spans="2:13" x14ac:dyDescent="0.2">
      <c r="B25" s="131" t="s">
        <v>1371</v>
      </c>
      <c r="C25" s="145">
        <v>8</v>
      </c>
      <c r="D25" s="139">
        <v>-2995.7128337690701</v>
      </c>
      <c r="E25" s="139">
        <v>-1746.1367730551319</v>
      </c>
      <c r="F25" s="139">
        <v>1690.2904989320814</v>
      </c>
      <c r="G25" s="139">
        <v>21147.775089758605</v>
      </c>
      <c r="H25" s="145">
        <v>5</v>
      </c>
      <c r="I25" s="139">
        <v>-27343.745366491115</v>
      </c>
      <c r="J25" s="139">
        <v>2161.4493654738471</v>
      </c>
      <c r="K25" s="139">
        <v>100749.09391596518</v>
      </c>
      <c r="L25" s="139">
        <v>1001300.4896094364</v>
      </c>
      <c r="M25" s="140"/>
    </row>
    <row r="26" spans="2:13" x14ac:dyDescent="0.2">
      <c r="B26" s="131" t="s">
        <v>1399</v>
      </c>
      <c r="C26" s="145">
        <v>6</v>
      </c>
      <c r="D26" s="141">
        <v>-1292.4136204317656</v>
      </c>
      <c r="E26" s="141">
        <v>-264.68468890879194</v>
      </c>
      <c r="F26" s="141">
        <v>2559.8409186441277</v>
      </c>
      <c r="G26" s="141">
        <v>18510.778391758722</v>
      </c>
      <c r="H26" s="145">
        <v>5</v>
      </c>
      <c r="I26" s="141">
        <v>-18261.848032700414</v>
      </c>
      <c r="J26" s="141">
        <v>6900.1814000761806</v>
      </c>
      <c r="K26" s="141">
        <v>89653.459358858992</v>
      </c>
      <c r="L26" s="141">
        <v>824061.01285010052</v>
      </c>
      <c r="M26" s="140"/>
    </row>
    <row r="27" spans="2:13" x14ac:dyDescent="0.2">
      <c r="B27" s="131" t="s">
        <v>1354</v>
      </c>
      <c r="C27" s="145">
        <v>7</v>
      </c>
      <c r="D27" s="141">
        <v>-1171.2577380769617</v>
      </c>
      <c r="E27" s="141">
        <v>-439.04738280002312</v>
      </c>
      <c r="F27" s="141">
        <v>1569.2390427773698</v>
      </c>
      <c r="G27" s="141">
        <v>12816.38521256726</v>
      </c>
      <c r="H27" s="145">
        <v>5</v>
      </c>
      <c r="I27" s="141">
        <v>-14065.407431255786</v>
      </c>
      <c r="J27" s="141">
        <v>3973.7748075484269</v>
      </c>
      <c r="K27" s="141">
        <v>63441.96924136953</v>
      </c>
      <c r="L27" s="141">
        <v>593092.9817644977</v>
      </c>
      <c r="M27" s="140"/>
    </row>
    <row r="28" spans="2:13" x14ac:dyDescent="0.2">
      <c r="B28" s="131" t="s">
        <v>1365</v>
      </c>
      <c r="C28" s="145">
        <v>6</v>
      </c>
      <c r="D28" s="141">
        <v>-1434.8414656043133</v>
      </c>
      <c r="E28" s="141">
        <v>-482.15931114274827</v>
      </c>
      <c r="F28" s="141">
        <v>2134.4627738403778</v>
      </c>
      <c r="G28" s="141">
        <v>16872.981340495255</v>
      </c>
      <c r="H28" s="145">
        <v>5</v>
      </c>
      <c r="I28" s="141">
        <v>-17851.249453782279</v>
      </c>
      <c r="J28" s="141">
        <v>5430.1923992956581</v>
      </c>
      <c r="K28" s="141">
        <v>82196.485659869897</v>
      </c>
      <c r="L28" s="141">
        <v>766545.42247373133</v>
      </c>
      <c r="M28" s="140"/>
    </row>
    <row r="29" spans="2:13" x14ac:dyDescent="0.2">
      <c r="B29" s="131" t="s">
        <v>1400</v>
      </c>
      <c r="C29" s="145">
        <v>9</v>
      </c>
      <c r="D29" s="141">
        <v>-3165.7747075328516</v>
      </c>
      <c r="E29" s="141">
        <v>-1976.5650389952789</v>
      </c>
      <c r="F29" s="141">
        <v>1294.3468498067086</v>
      </c>
      <c r="G29" s="141">
        <v>19826.184219456754</v>
      </c>
      <c r="H29" s="145">
        <v>5</v>
      </c>
      <c r="I29" s="141">
        <v>-27158.335866845999</v>
      </c>
      <c r="J29" s="141">
        <v>680.1583553194796</v>
      </c>
      <c r="K29" s="141">
        <v>94054.44023537662</v>
      </c>
      <c r="L29" s="141">
        <v>952770.11973085871</v>
      </c>
      <c r="M29" s="140"/>
    </row>
    <row r="30" spans="2:13" x14ac:dyDescent="0.2">
      <c r="B30" s="131" t="s">
        <v>1381</v>
      </c>
      <c r="C30" s="145">
        <v>6</v>
      </c>
      <c r="D30" s="142">
        <v>-1040.2229039669073</v>
      </c>
      <c r="E30" s="143">
        <v>-218.28000230293583</v>
      </c>
      <c r="F30" s="143">
        <v>2036.374902991729</v>
      </c>
      <c r="G30" s="143">
        <v>14669.14887186787</v>
      </c>
      <c r="H30" s="145">
        <v>5</v>
      </c>
      <c r="I30" s="135">
        <v>-14775.370542599965</v>
      </c>
      <c r="J30" s="134">
        <v>5638.160209096859</v>
      </c>
      <c r="K30" s="134">
        <v>72653.551055428587</v>
      </c>
      <c r="L30" s="134">
        <v>664973.70272038633</v>
      </c>
    </row>
    <row r="31" spans="2:13" x14ac:dyDescent="0.2">
      <c r="B31" s="131" t="s">
        <v>1369</v>
      </c>
      <c r="C31" s="145">
        <v>8</v>
      </c>
      <c r="D31" s="139">
        <v>-1641.2830393277527</v>
      </c>
      <c r="E31" s="139">
        <v>-1002.3043357071347</v>
      </c>
      <c r="F31" s="139">
        <v>747.46783721044994</v>
      </c>
      <c r="G31" s="139">
        <v>10481.690110134132</v>
      </c>
      <c r="H31" s="145">
        <v>5</v>
      </c>
      <c r="I31" s="139">
        <v>-14636.17577855225</v>
      </c>
      <c r="J31" s="139">
        <v>889.54186024738738</v>
      </c>
      <c r="K31" s="139">
        <v>52636.01965308332</v>
      </c>
      <c r="L31" s="139">
        <v>522447.28558017756</v>
      </c>
      <c r="M31" s="134"/>
    </row>
    <row r="32" spans="2:13" x14ac:dyDescent="0.2">
      <c r="B32" s="131" t="s">
        <v>1362</v>
      </c>
      <c r="C32" s="145">
        <v>8</v>
      </c>
      <c r="D32" s="139">
        <v>-2982.1678045329681</v>
      </c>
      <c r="E32" s="139">
        <v>-1738.1146624541761</v>
      </c>
      <c r="F32" s="139">
        <v>1685.8661102785227</v>
      </c>
      <c r="G32" s="139">
        <v>21136.481583889716</v>
      </c>
      <c r="H32" s="145">
        <v>5</v>
      </c>
      <c r="I32" s="139">
        <v>-27128.779444327796</v>
      </c>
      <c r="J32" s="139">
        <v>2058.8821883648779</v>
      </c>
      <c r="K32" s="139">
        <v>99676.457695930163</v>
      </c>
      <c r="L32" s="139">
        <v>993112.67201763508</v>
      </c>
      <c r="M32" s="134"/>
    </row>
    <row r="33" spans="2:13" x14ac:dyDescent="0.2">
      <c r="B33" s="131" t="s">
        <v>1363</v>
      </c>
      <c r="C33" s="145">
        <v>11</v>
      </c>
      <c r="D33" s="139">
        <v>-5611.4762284914395</v>
      </c>
      <c r="E33" s="139">
        <v>-4319.6808167963645</v>
      </c>
      <c r="F33" s="139">
        <v>-766.30359244326974</v>
      </c>
      <c r="G33" s="139">
        <v>19372.935101526124</v>
      </c>
      <c r="H33" s="145">
        <v>6</v>
      </c>
      <c r="I33" s="139">
        <v>-37444.574593485522</v>
      </c>
      <c r="J33" s="139">
        <v>-8656.7603003518598</v>
      </c>
      <c r="K33" s="139">
        <v>90271.22614521769</v>
      </c>
      <c r="L33" s="139">
        <v>1038154.875581324</v>
      </c>
      <c r="M33" s="134"/>
    </row>
    <row r="34" spans="2:13" x14ac:dyDescent="0.2">
      <c r="B34" s="131" t="s">
        <v>1342</v>
      </c>
      <c r="C34" s="145">
        <v>12</v>
      </c>
      <c r="D34" s="139">
        <v>-3140.0302286200458</v>
      </c>
      <c r="E34" s="139">
        <v>-2429.7607941978786</v>
      </c>
      <c r="F34" s="139">
        <v>-490.77028406902355</v>
      </c>
      <c r="G34" s="139">
        <v>10156.244689319617</v>
      </c>
      <c r="H34" s="145">
        <v>6</v>
      </c>
      <c r="I34" s="139">
        <v>-21289.170739691705</v>
      </c>
      <c r="J34" s="139">
        <v>-4487.8717956655091</v>
      </c>
      <c r="K34" s="139">
        <v>52723.943437096488</v>
      </c>
      <c r="L34" s="139">
        <v>591160.29365893791</v>
      </c>
      <c r="M34" s="134"/>
    </row>
    <row r="35" spans="2:13" x14ac:dyDescent="0.2">
      <c r="B35" s="131" t="s">
        <v>1376</v>
      </c>
      <c r="C35" s="145">
        <v>9</v>
      </c>
      <c r="D35" s="139">
        <v>-6855.4376887582403</v>
      </c>
      <c r="E35" s="139">
        <v>-4492.0329318108998</v>
      </c>
      <c r="F35" s="139">
        <v>2035.3032668024789</v>
      </c>
      <c r="G35" s="139">
        <v>39638.709316641995</v>
      </c>
      <c r="H35" s="145">
        <v>6</v>
      </c>
      <c r="I35" s="139">
        <v>-55128.731363293889</v>
      </c>
      <c r="J35" s="139">
        <v>-2006.3223044576007</v>
      </c>
      <c r="K35" s="139">
        <v>177701.74375012342</v>
      </c>
      <c r="L35" s="139">
        <v>1857667.2399486625</v>
      </c>
      <c r="M35" s="134"/>
    </row>
    <row r="36" spans="2:13" x14ac:dyDescent="0.2">
      <c r="B36" s="131" t="s">
        <v>1334</v>
      </c>
      <c r="C36" s="145">
        <v>10</v>
      </c>
      <c r="D36" s="139">
        <v>-3119.581764409284</v>
      </c>
      <c r="E36" s="139">
        <v>-2221.5243818036724</v>
      </c>
      <c r="F36" s="139">
        <v>244.522331068727</v>
      </c>
      <c r="G36" s="139">
        <v>14122.271475430516</v>
      </c>
      <c r="H36" s="145">
        <v>6</v>
      </c>
      <c r="I36" s="139">
        <v>-23315.04281531438</v>
      </c>
      <c r="J36" s="139">
        <v>-2495.501161202832</v>
      </c>
      <c r="K36" s="139">
        <v>67989.250362030638</v>
      </c>
      <c r="L36" s="139">
        <v>726277.35902665474</v>
      </c>
      <c r="M36" s="134"/>
    </row>
    <row r="37" spans="2:13" x14ac:dyDescent="0.2">
      <c r="B37" s="131" t="s">
        <v>1350</v>
      </c>
      <c r="C37" s="145">
        <v>10</v>
      </c>
      <c r="D37" s="139">
        <v>-2182.3841812594474</v>
      </c>
      <c r="E37" s="139">
        <v>-1492.4638662423695</v>
      </c>
      <c r="F37" s="139">
        <v>397.46195669467488</v>
      </c>
      <c r="G37" s="139">
        <v>10926.653500036573</v>
      </c>
      <c r="H37" s="145">
        <v>6</v>
      </c>
      <c r="I37" s="139">
        <v>-17282.688175801835</v>
      </c>
      <c r="J37" s="139">
        <v>-834.28629084921704</v>
      </c>
      <c r="K37" s="139">
        <v>54448.651682748132</v>
      </c>
      <c r="L37" s="139">
        <v>563881.13660908467</v>
      </c>
      <c r="M37" s="134"/>
    </row>
    <row r="38" spans="2:13" x14ac:dyDescent="0.2">
      <c r="B38" s="131" t="s">
        <v>1389</v>
      </c>
      <c r="C38" s="145">
        <v>14</v>
      </c>
      <c r="D38" s="139">
        <v>-5465.916512114145</v>
      </c>
      <c r="E38" s="139">
        <v>-4500.8148464508595</v>
      </c>
      <c r="F38" s="139">
        <v>-1853.4663036171696</v>
      </c>
      <c r="G38" s="139">
        <v>12979.5074359356</v>
      </c>
      <c r="H38" s="145">
        <v>6</v>
      </c>
      <c r="I38" s="139">
        <v>-32887.764996654856</v>
      </c>
      <c r="J38" s="139">
        <v>-11715.009206071001</v>
      </c>
      <c r="K38" s="139">
        <v>62202.501238094119</v>
      </c>
      <c r="L38" s="139">
        <v>787853.27221033489</v>
      </c>
      <c r="M38" s="134"/>
    </row>
    <row r="39" spans="2:13" x14ac:dyDescent="0.2">
      <c r="B39" s="131" t="s">
        <v>1397</v>
      </c>
      <c r="C39" s="145">
        <v>14</v>
      </c>
      <c r="D39" s="139">
        <v>-6265.7870134940349</v>
      </c>
      <c r="E39" s="139">
        <v>-5164.6821285783008</v>
      </c>
      <c r="F39" s="139">
        <v>-2138.3467704752766</v>
      </c>
      <c r="G39" s="139">
        <v>14955.73644565955</v>
      </c>
      <c r="H39" s="145">
        <v>6</v>
      </c>
      <c r="I39" s="139">
        <v>-37429.970188943204</v>
      </c>
      <c r="J39" s="139">
        <v>-13697.441490574172</v>
      </c>
      <c r="K39" s="139">
        <v>69449.053823389419</v>
      </c>
      <c r="L39" s="139">
        <v>890806.6264558346</v>
      </c>
      <c r="M39" s="134"/>
    </row>
    <row r="40" spans="2:13" x14ac:dyDescent="0.2">
      <c r="B40" s="131" t="s">
        <v>1347</v>
      </c>
      <c r="C40" s="145">
        <v>12</v>
      </c>
      <c r="D40" s="139">
        <v>-11114.337176094505</v>
      </c>
      <c r="E40" s="139">
        <v>-8637.1347425520289</v>
      </c>
      <c r="F40" s="139">
        <v>-1801.7911941867496</v>
      </c>
      <c r="G40" s="139">
        <v>37430.888572679192</v>
      </c>
      <c r="H40" s="145">
        <v>6</v>
      </c>
      <c r="I40" s="139">
        <v>-72379.372721244712</v>
      </c>
      <c r="J40" s="139">
        <v>-18858.252752617118</v>
      </c>
      <c r="K40" s="139">
        <v>166312.29030858853</v>
      </c>
      <c r="L40" s="139">
        <v>1962266.0255930498</v>
      </c>
      <c r="M40" s="134"/>
    </row>
    <row r="41" spans="2:13" x14ac:dyDescent="0.2">
      <c r="B41" s="131" t="s">
        <v>1404</v>
      </c>
      <c r="C41" s="145">
        <v>13</v>
      </c>
      <c r="D41" s="139">
        <v>-3393.795110566909</v>
      </c>
      <c r="E41" s="139">
        <v>-2707.9453316545641</v>
      </c>
      <c r="F41" s="139">
        <v>-828.56152588931036</v>
      </c>
      <c r="G41" s="139">
        <v>9656.070220026173</v>
      </c>
      <c r="H41" s="145">
        <v>6</v>
      </c>
      <c r="I41" s="139">
        <v>-21642.107649199963</v>
      </c>
      <c r="J41" s="139">
        <v>-6138.914126479176</v>
      </c>
      <c r="K41" s="139">
        <v>47323.192817261734</v>
      </c>
      <c r="L41" s="139">
        <v>561754.91091320629</v>
      </c>
      <c r="M41" s="134"/>
    </row>
    <row r="42" spans="2:13" x14ac:dyDescent="0.2">
      <c r="B42" s="131" t="s">
        <v>1386</v>
      </c>
      <c r="C42" s="145">
        <v>16</v>
      </c>
      <c r="D42" s="139">
        <v>-7473.1437176983054</v>
      </c>
      <c r="E42" s="139">
        <v>-6389.2173614246494</v>
      </c>
      <c r="F42" s="139">
        <v>-3415.7513055905147</v>
      </c>
      <c r="G42" s="139">
        <v>13248.448588264302</v>
      </c>
      <c r="H42" s="145">
        <v>7</v>
      </c>
      <c r="I42" s="139">
        <v>-41815.728810749046</v>
      </c>
      <c r="J42" s="139">
        <v>-18926.953416088305</v>
      </c>
      <c r="K42" s="139">
        <v>62558.220316427745</v>
      </c>
      <c r="L42" s="139">
        <v>886837.07332493691</v>
      </c>
      <c r="M42" s="134"/>
    </row>
    <row r="43" spans="2:13" x14ac:dyDescent="0.2">
      <c r="B43" s="131" t="s">
        <v>1340</v>
      </c>
      <c r="C43" s="145">
        <v>16</v>
      </c>
      <c r="D43" s="139">
        <v>-7938.2473894117284</v>
      </c>
      <c r="E43" s="139">
        <v>-6827.6107109932345</v>
      </c>
      <c r="F43" s="139">
        <v>-3772.946635295968</v>
      </c>
      <c r="G43" s="139">
        <v>13530.612184848324</v>
      </c>
      <c r="H43" s="145">
        <v>7</v>
      </c>
      <c r="I43" s="139">
        <v>-43605.897621269614</v>
      </c>
      <c r="J43" s="139">
        <v>-20879.63366647168</v>
      </c>
      <c r="K43" s="139">
        <v>60752.340572686371</v>
      </c>
      <c r="L43" s="139">
        <v>898284.90821584396</v>
      </c>
      <c r="M43" s="134"/>
    </row>
    <row r="44" spans="2:13" x14ac:dyDescent="0.2">
      <c r="B44" s="131" t="s">
        <v>1385</v>
      </c>
      <c r="C44" s="145">
        <v>15</v>
      </c>
      <c r="D44" s="139">
        <v>-4524.8495314623724</v>
      </c>
      <c r="E44" s="139">
        <v>-3854.6562510639051</v>
      </c>
      <c r="F44" s="139">
        <v>-2022.3453686570883</v>
      </c>
      <c r="G44" s="139">
        <v>8102.5857618669106</v>
      </c>
      <c r="H44" s="145">
        <v>7</v>
      </c>
      <c r="I44" s="139">
        <v>-25713.847996051045</v>
      </c>
      <c r="J44" s="139">
        <v>-11075.835531706391</v>
      </c>
      <c r="K44" s="139">
        <v>40620.812938107527</v>
      </c>
      <c r="L44" s="139">
        <v>556662.31385802547</v>
      </c>
      <c r="M44" s="134"/>
    </row>
    <row r="45" spans="2:13" x14ac:dyDescent="0.2">
      <c r="B45" s="131" t="s">
        <v>1396</v>
      </c>
      <c r="C45" s="145">
        <v>18</v>
      </c>
      <c r="D45" s="139">
        <v>-4224.7948931366373</v>
      </c>
      <c r="E45" s="139">
        <v>-3711.8297794506816</v>
      </c>
      <c r="F45" s="139">
        <v>-2311.155108521245</v>
      </c>
      <c r="G45" s="139">
        <v>5387.2637566251033</v>
      </c>
      <c r="H45" s="145">
        <v>7</v>
      </c>
      <c r="I45" s="139">
        <v>-22529.235762161043</v>
      </c>
      <c r="J45" s="139">
        <v>-11705.813116635858</v>
      </c>
      <c r="K45" s="139">
        <v>27352.790862300404</v>
      </c>
      <c r="L45" s="139">
        <v>429768.29448079289</v>
      </c>
      <c r="M45" s="134"/>
    </row>
    <row r="46" spans="2:13" x14ac:dyDescent="0.2">
      <c r="B46" s="131" t="s">
        <v>1360</v>
      </c>
      <c r="C46" s="145">
        <v>18</v>
      </c>
      <c r="D46" s="139">
        <v>-5635.6558406008571</v>
      </c>
      <c r="E46" s="139">
        <v>-4980.8077623258432</v>
      </c>
      <c r="F46" s="139">
        <v>-3190.149866486634</v>
      </c>
      <c r="G46" s="139">
        <v>6711.636248635401</v>
      </c>
      <c r="H46" s="145">
        <v>7</v>
      </c>
      <c r="I46" s="139">
        <v>-29560.752309851261</v>
      </c>
      <c r="J46" s="139">
        <v>-16078.535090095364</v>
      </c>
      <c r="K46" s="139">
        <v>33010.87360332215</v>
      </c>
      <c r="L46" s="139">
        <v>545523.00528780138</v>
      </c>
      <c r="M46" s="134"/>
    </row>
    <row r="47" spans="2:13" x14ac:dyDescent="0.2">
      <c r="B47" s="131" t="s">
        <v>1405</v>
      </c>
      <c r="C47" s="145">
        <v>17</v>
      </c>
      <c r="D47" s="139">
        <v>-4805.6739198800278</v>
      </c>
      <c r="E47" s="139">
        <v>-4171.5182898901257</v>
      </c>
      <c r="F47" s="139">
        <v>-2440.5852517967669</v>
      </c>
      <c r="G47" s="139">
        <v>7057.6371363957733</v>
      </c>
      <c r="H47" s="145">
        <v>7</v>
      </c>
      <c r="I47" s="139">
        <v>-26346.670019540186</v>
      </c>
      <c r="J47" s="139">
        <v>-12646.323018127943</v>
      </c>
      <c r="K47" s="139">
        <v>36237.302875668844</v>
      </c>
      <c r="L47" s="139">
        <v>531511.96028384159</v>
      </c>
      <c r="M47" s="140"/>
    </row>
    <row r="48" spans="2:13" x14ac:dyDescent="0.2">
      <c r="B48" s="131" t="s">
        <v>1403</v>
      </c>
      <c r="C48" s="145">
        <v>18</v>
      </c>
      <c r="D48" s="139">
        <v>-8360.3300634940351</v>
      </c>
      <c r="E48" s="139">
        <v>-7408.3426804269729</v>
      </c>
      <c r="F48" s="139">
        <v>-4802.7029256635687</v>
      </c>
      <c r="G48" s="139">
        <v>9663.1977873413525</v>
      </c>
      <c r="H48" s="145">
        <v>7</v>
      </c>
      <c r="I48" s="139">
        <v>-43503.542238943221</v>
      </c>
      <c r="J48" s="139">
        <v>-24182.499088042867</v>
      </c>
      <c r="K48" s="139">
        <v>46512.400928002811</v>
      </c>
      <c r="L48" s="139">
        <v>789951.84770787449</v>
      </c>
      <c r="M48" s="140"/>
    </row>
    <row r="49" spans="2:13" x14ac:dyDescent="0.2">
      <c r="B49" s="131" t="s">
        <v>1419</v>
      </c>
      <c r="C49" s="145">
        <v>19</v>
      </c>
      <c r="D49" s="141">
        <v>-3706.7620856046724</v>
      </c>
      <c r="E49" s="141">
        <v>-3300.3320839871358</v>
      </c>
      <c r="F49" s="141">
        <v>-2206.6836636030675</v>
      </c>
      <c r="G49" s="141">
        <v>3427.4723943694298</v>
      </c>
      <c r="H49" s="145">
        <v>7</v>
      </c>
      <c r="I49" s="141">
        <v>-19712.944175397603</v>
      </c>
      <c r="J49" s="141">
        <v>-10272.36576516497</v>
      </c>
      <c r="K49" s="141">
        <v>23415.198739996398</v>
      </c>
      <c r="L49" s="141">
        <v>363234.82349874417</v>
      </c>
      <c r="M49" s="140"/>
    </row>
    <row r="50" spans="2:13" x14ac:dyDescent="0.2">
      <c r="B50" s="131" t="s">
        <v>1378</v>
      </c>
      <c r="C50" s="145">
        <v>14</v>
      </c>
      <c r="D50" s="139">
        <v>-6301.6176028540358</v>
      </c>
      <c r="E50" s="139">
        <v>-5204.9108953833747</v>
      </c>
      <c r="F50" s="139">
        <v>-2191.493397647173</v>
      </c>
      <c r="G50" s="139">
        <v>14810.36675971423</v>
      </c>
      <c r="H50" s="145">
        <v>7</v>
      </c>
      <c r="I50" s="139">
        <v>-37531.399618303214</v>
      </c>
      <c r="J50" s="139">
        <v>-13877.078883001508</v>
      </c>
      <c r="K50" s="139">
        <v>69030.686682623505</v>
      </c>
      <c r="L50" s="139">
        <v>888487.88726772368</v>
      </c>
      <c r="M50" s="134"/>
    </row>
    <row r="51" spans="2:13" x14ac:dyDescent="0.2">
      <c r="B51" s="131" t="s">
        <v>1372</v>
      </c>
      <c r="C51" s="145">
        <v>16</v>
      </c>
      <c r="D51" s="139">
        <v>-3985.2402037636675</v>
      </c>
      <c r="E51" s="139">
        <v>-3417.422587480567</v>
      </c>
      <c r="F51" s="139">
        <v>-1865.5319130073058</v>
      </c>
      <c r="G51" s="139">
        <v>6697.6167005018397</v>
      </c>
      <c r="H51" s="145">
        <v>7</v>
      </c>
      <c r="I51" s="139">
        <v>-22358.661838617027</v>
      </c>
      <c r="J51" s="139">
        <v>-10020.701982866667</v>
      </c>
      <c r="K51" s="139">
        <v>33710.96112914478</v>
      </c>
      <c r="L51" s="139">
        <v>472601.0990013812</v>
      </c>
      <c r="M51" s="134"/>
    </row>
    <row r="52" spans="2:13" x14ac:dyDescent="0.2">
      <c r="B52" s="131" t="s">
        <v>1379</v>
      </c>
      <c r="C52" s="145">
        <v>19</v>
      </c>
      <c r="D52" s="139">
        <v>-12981.933731820882</v>
      </c>
      <c r="E52" s="139">
        <v>-11634.147112017577</v>
      </c>
      <c r="F52" s="139">
        <v>-7924.1087630298462</v>
      </c>
      <c r="G52" s="139">
        <v>13164.358947735822</v>
      </c>
      <c r="H52" s="145">
        <v>8</v>
      </c>
      <c r="I52" s="139">
        <v>-65070.168957222348</v>
      </c>
      <c r="J52" s="139">
        <v>-39910.832236440605</v>
      </c>
      <c r="K52" s="139">
        <v>54778.978184455598</v>
      </c>
      <c r="L52" s="139">
        <v>1091374.4227276775</v>
      </c>
      <c r="M52" s="134"/>
    </row>
    <row r="53" spans="2:13" x14ac:dyDescent="0.2">
      <c r="B53" s="131" t="s">
        <v>1374</v>
      </c>
      <c r="C53" s="145">
        <v>21</v>
      </c>
      <c r="D53" s="139">
        <v>-9241.5365311934474</v>
      </c>
      <c r="E53" s="139">
        <v>-8375.8642445677251</v>
      </c>
      <c r="F53" s="139">
        <v>-6003.9498257470841</v>
      </c>
      <c r="G53" s="139">
        <v>7223.18189371876</v>
      </c>
      <c r="H53" s="145">
        <v>8</v>
      </c>
      <c r="I53" s="139">
        <v>-45474.637318574605</v>
      </c>
      <c r="J53" s="139">
        <v>-29157.768149499403</v>
      </c>
      <c r="K53" s="139">
        <v>32792.89470273655</v>
      </c>
      <c r="L53" s="139">
        <v>717591.47622180788</v>
      </c>
      <c r="M53" s="134"/>
    </row>
    <row r="54" spans="2:13" x14ac:dyDescent="0.2">
      <c r="B54" s="131" t="s">
        <v>1345</v>
      </c>
      <c r="C54" s="145">
        <v>18</v>
      </c>
      <c r="D54" s="139">
        <v>-25378.7059871116</v>
      </c>
      <c r="E54" s="139">
        <v>-22360.540759017051</v>
      </c>
      <c r="F54" s="139">
        <v>-14039.763628934554</v>
      </c>
      <c r="G54" s="139">
        <v>33551.333037244527</v>
      </c>
      <c r="H54" s="145">
        <v>8</v>
      </c>
      <c r="I54" s="139">
        <v>-131766.40637427714</v>
      </c>
      <c r="J54" s="139">
        <v>-73861.214829138189</v>
      </c>
      <c r="K54" s="139">
        <v>139854.88035932102</v>
      </c>
      <c r="L54" s="139">
        <v>2420399.5297907065</v>
      </c>
      <c r="M54" s="134"/>
    </row>
    <row r="55" spans="2:13" x14ac:dyDescent="0.2">
      <c r="B55" s="131" t="s">
        <v>1407</v>
      </c>
      <c r="C55" s="145">
        <v>21</v>
      </c>
      <c r="D55" s="139">
        <v>-10388.039589081216</v>
      </c>
      <c r="E55" s="139">
        <v>-9419.1445530206493</v>
      </c>
      <c r="F55" s="139">
        <v>-6759.7009876912016</v>
      </c>
      <c r="G55" s="139">
        <v>8180.3321078180379</v>
      </c>
      <c r="H55" s="145">
        <v>8</v>
      </c>
      <c r="I55" s="139">
        <v>-50900.620641757239</v>
      </c>
      <c r="J55" s="139">
        <v>-32988.7156873481</v>
      </c>
      <c r="K55" s="139">
        <v>35381.983336719568</v>
      </c>
      <c r="L55" s="139">
        <v>796780.19721382472</v>
      </c>
      <c r="M55" s="134"/>
    </row>
    <row r="56" spans="2:13" x14ac:dyDescent="0.2">
      <c r="B56" s="131" t="s">
        <v>1391</v>
      </c>
      <c r="C56" s="145">
        <v>19</v>
      </c>
      <c r="D56" s="139">
        <v>-5480.7611025701262</v>
      </c>
      <c r="E56" s="139">
        <v>-4875.0156018163489</v>
      </c>
      <c r="F56" s="139">
        <v>-3217.9443903047541</v>
      </c>
      <c r="G56" s="139">
        <v>5961.0708586855071</v>
      </c>
      <c r="H56" s="145">
        <v>8</v>
      </c>
      <c r="I56" s="139">
        <v>-28301.019854066653</v>
      </c>
      <c r="J56" s="139">
        <v>-16052.72575758797</v>
      </c>
      <c r="K56" s="139">
        <v>28921.863802484877</v>
      </c>
      <c r="L56" s="139">
        <v>504126.69734627695</v>
      </c>
      <c r="M56" s="134"/>
    </row>
    <row r="57" spans="2:13" x14ac:dyDescent="0.2">
      <c r="B57" s="131" t="s">
        <v>1335</v>
      </c>
      <c r="C57" s="145">
        <v>22</v>
      </c>
      <c r="D57" s="139">
        <v>-6945.7784388420259</v>
      </c>
      <c r="E57" s="139">
        <v>-6350.9982648189416</v>
      </c>
      <c r="F57" s="139">
        <v>-4725.6219698605018</v>
      </c>
      <c r="G57" s="139">
        <v>4238.2221404210904</v>
      </c>
      <c r="H57" s="145">
        <v>8</v>
      </c>
      <c r="I57" s="139">
        <v>-33572.847589329191</v>
      </c>
      <c r="J57" s="139">
        <v>-22460.7992198762</v>
      </c>
      <c r="K57" s="139">
        <v>20272.74993289134</v>
      </c>
      <c r="L57" s="139">
        <v>499931.59762212174</v>
      </c>
      <c r="M57" s="134"/>
    </row>
    <row r="58" spans="2:13" x14ac:dyDescent="0.2">
      <c r="B58" s="131" t="s">
        <v>1348</v>
      </c>
      <c r="C58" s="145">
        <v>20</v>
      </c>
      <c r="D58" s="139">
        <v>-13165.446261216061</v>
      </c>
      <c r="E58" s="139">
        <v>-11901.293214909074</v>
      </c>
      <c r="F58" s="139">
        <v>-8423.8592912878885</v>
      </c>
      <c r="G58" s="139">
        <v>11287.124742605203</v>
      </c>
      <c r="H58" s="145">
        <v>8</v>
      </c>
      <c r="I58" s="139">
        <v>-64734.29446732231</v>
      </c>
      <c r="J58" s="139">
        <v>-41624.694806879226</v>
      </c>
      <c r="K58" s="139">
        <v>46543.225772639329</v>
      </c>
      <c r="L58" s="139">
        <v>1028571.3600073912</v>
      </c>
      <c r="M58" s="140"/>
    </row>
    <row r="59" spans="2:13" x14ac:dyDescent="0.2">
      <c r="B59" s="131" t="s">
        <v>1370</v>
      </c>
      <c r="C59" s="145">
        <v>21</v>
      </c>
      <c r="D59" s="141">
        <v>-26607.218797614863</v>
      </c>
      <c r="E59" s="141">
        <v>-24109.838223787541</v>
      </c>
      <c r="F59" s="141">
        <v>-17235.908268501451</v>
      </c>
      <c r="G59" s="141">
        <v>21823.109058494192</v>
      </c>
      <c r="H59" s="145">
        <v>8</v>
      </c>
      <c r="I59" s="141">
        <v>-129935.51499805471</v>
      </c>
      <c r="J59" s="141">
        <v>-84958.190700222738</v>
      </c>
      <c r="K59" s="141">
        <v>87742.471213215089</v>
      </c>
      <c r="L59" s="141">
        <v>2027306.3932025274</v>
      </c>
      <c r="M59" s="140"/>
    </row>
    <row r="60" spans="2:13" x14ac:dyDescent="0.2">
      <c r="B60" s="131" t="s">
        <v>1349</v>
      </c>
      <c r="C60" s="145">
        <v>23</v>
      </c>
      <c r="D60" s="139">
        <v>-18454.231311258362</v>
      </c>
      <c r="E60" s="139">
        <v>-16980.683502587613</v>
      </c>
      <c r="F60" s="139">
        <v>-12923.590656343818</v>
      </c>
      <c r="G60" s="139">
        <v>10157.822779363294</v>
      </c>
      <c r="H60" s="145">
        <v>9</v>
      </c>
      <c r="I60" s="139">
        <v>-86711.295514885482</v>
      </c>
      <c r="J60" s="139">
        <v>-62071.20779722248</v>
      </c>
      <c r="K60" s="139">
        <v>36494.874343133182</v>
      </c>
      <c r="L60" s="139">
        <v>1199096.8428743447</v>
      </c>
      <c r="M60" s="134"/>
    </row>
    <row r="61" spans="2:13" x14ac:dyDescent="0.2">
      <c r="B61" s="131" t="s">
        <v>1339</v>
      </c>
      <c r="C61" s="145">
        <v>23</v>
      </c>
      <c r="D61" s="139">
        <v>-10303.447559442395</v>
      </c>
      <c r="E61" s="139">
        <v>-9452.690396505981</v>
      </c>
      <c r="F61" s="139">
        <v>-7127.8839715672439</v>
      </c>
      <c r="G61" s="139">
        <v>5691.2403125074306</v>
      </c>
      <c r="H61" s="145">
        <v>9</v>
      </c>
      <c r="I61" s="139">
        <v>-49373.304172322409</v>
      </c>
      <c r="J61" s="139">
        <v>-33715.699921125299</v>
      </c>
      <c r="K61" s="139">
        <v>27012.111330770305</v>
      </c>
      <c r="L61" s="139">
        <v>715820.27521795151</v>
      </c>
      <c r="M61" s="134"/>
    </row>
    <row r="62" spans="2:13" x14ac:dyDescent="0.2">
      <c r="B62" s="131" t="s">
        <v>1395</v>
      </c>
      <c r="C62" s="145">
        <v>23</v>
      </c>
      <c r="D62" s="139">
        <v>-14907.826562401086</v>
      </c>
      <c r="E62" s="139">
        <v>-13679.291185468668</v>
      </c>
      <c r="F62" s="139">
        <v>-10299.024169625816</v>
      </c>
      <c r="G62" s="139">
        <v>8879.9827785003836</v>
      </c>
      <c r="H62" s="145">
        <v>9</v>
      </c>
      <c r="I62" s="139">
        <v>-70619.626091475293</v>
      </c>
      <c r="J62" s="139">
        <v>-49608.795177352091</v>
      </c>
      <c r="K62" s="139">
        <v>33541.803506572818</v>
      </c>
      <c r="L62" s="139">
        <v>1001993.4065069105</v>
      </c>
      <c r="M62" s="134"/>
    </row>
    <row r="63" spans="2:13" x14ac:dyDescent="0.2">
      <c r="B63" s="131" t="s">
        <v>1353</v>
      </c>
      <c r="C63" s="145">
        <v>22</v>
      </c>
      <c r="D63" s="139">
        <v>-12465.012071568844</v>
      </c>
      <c r="E63" s="139">
        <v>-11418.526762189784</v>
      </c>
      <c r="F63" s="139">
        <v>-8540.9950576391057</v>
      </c>
      <c r="G63" s="139">
        <v>7743.1173556743524</v>
      </c>
      <c r="H63" s="145">
        <v>9</v>
      </c>
      <c r="I63" s="139">
        <v>-59361.433746107832</v>
      </c>
      <c r="J63" s="139">
        <v>-41184.978631379563</v>
      </c>
      <c r="K63" s="139">
        <v>30263.812922405836</v>
      </c>
      <c r="L63" s="139">
        <v>855637.72420243185</v>
      </c>
      <c r="M63" s="134"/>
    </row>
    <row r="64" spans="2:13" x14ac:dyDescent="0.2">
      <c r="B64" s="131" t="s">
        <v>1414</v>
      </c>
      <c r="C64" s="146">
        <v>22</v>
      </c>
      <c r="D64" s="12">
        <v>-12321.276388925349</v>
      </c>
      <c r="E64" s="12">
        <v>-11260.817359607412</v>
      </c>
      <c r="F64" s="12">
        <v>-8344.2790039621723</v>
      </c>
      <c r="G64" s="12">
        <v>8174.0990259837235</v>
      </c>
      <c r="H64" s="146">
        <v>9</v>
      </c>
      <c r="I64" s="12">
        <v>-58998.76440373707</v>
      </c>
      <c r="J64" s="12">
        <v>-40415.072634876749</v>
      </c>
      <c r="K64" s="12">
        <v>32222.714822781156</v>
      </c>
      <c r="L64" s="12">
        <v>865747.54454181565</v>
      </c>
      <c r="M64" s="129"/>
    </row>
    <row r="65" spans="2:13" x14ac:dyDescent="0.2">
      <c r="B65" s="131" t="s">
        <v>1352</v>
      </c>
      <c r="C65" s="145">
        <v>22</v>
      </c>
      <c r="D65" s="141">
        <v>-15882.033303411001</v>
      </c>
      <c r="E65" s="141">
        <v>-14519.656700413056</v>
      </c>
      <c r="F65" s="141">
        <v>-10777.724177929729</v>
      </c>
      <c r="G65" s="141">
        <v>10300.436379156403</v>
      </c>
      <c r="H65" s="145">
        <v>9</v>
      </c>
      <c r="I65" s="141">
        <v>-76157.549932038994</v>
      </c>
      <c r="J65" s="141">
        <v>-51979.096075623005</v>
      </c>
      <c r="K65" s="141">
        <v>42246.371326208697</v>
      </c>
      <c r="L65" s="141">
        <v>1119119.3522431683</v>
      </c>
      <c r="M65" s="140"/>
    </row>
    <row r="66" spans="2:13" x14ac:dyDescent="0.2">
      <c r="B66" s="131" t="s">
        <v>1330</v>
      </c>
      <c r="C66" s="145">
        <v>23</v>
      </c>
      <c r="D66" s="141">
        <v>-8917.0111321962049</v>
      </c>
      <c r="E66" s="141">
        <v>-8191.6092354749217</v>
      </c>
      <c r="F66" s="141">
        <v>-6212.7154030624879</v>
      </c>
      <c r="G66" s="141">
        <v>4620.5223087079721</v>
      </c>
      <c r="H66" s="145">
        <v>9</v>
      </c>
      <c r="I66" s="141">
        <v>-42694.67676438058</v>
      </c>
      <c r="J66" s="141">
        <v>-29201.198446709095</v>
      </c>
      <c r="K66" s="141">
        <v>23086.31501846305</v>
      </c>
      <c r="L66" s="141">
        <v>615179.82172008813</v>
      </c>
      <c r="M66" s="140"/>
    </row>
    <row r="67" spans="2:13" x14ac:dyDescent="0.2">
      <c r="B67" s="131" t="s">
        <v>1336</v>
      </c>
      <c r="C67" s="145">
        <v>24</v>
      </c>
      <c r="D67" s="141">
        <v>-51383.17367653751</v>
      </c>
      <c r="E67" s="141">
        <v>-47444.032999222392</v>
      </c>
      <c r="F67" s="141">
        <v>-36593.041081646901</v>
      </c>
      <c r="G67" s="141">
        <v>25265.616009375124</v>
      </c>
      <c r="H67" s="145">
        <v>9</v>
      </c>
      <c r="I67" s="141">
        <v>-239123.02588051232</v>
      </c>
      <c r="J67" s="141">
        <v>-174976.00021108039</v>
      </c>
      <c r="K67" s="141">
        <v>85151.493979776744</v>
      </c>
      <c r="L67" s="141">
        <v>3201433.6537350817</v>
      </c>
      <c r="M67" s="140"/>
    </row>
    <row r="68" spans="2:13" x14ac:dyDescent="0.2">
      <c r="B68" s="131" t="s">
        <v>1355</v>
      </c>
      <c r="C68" s="145">
        <v>27</v>
      </c>
      <c r="D68" s="139">
        <v>-10703.548789825918</v>
      </c>
      <c r="E68" s="139">
        <v>-10006.690757566997</v>
      </c>
      <c r="F68" s="139">
        <v>-8100.580811184951</v>
      </c>
      <c r="G68" s="139">
        <v>2453.0895049786013</v>
      </c>
      <c r="H68" s="145">
        <v>10</v>
      </c>
      <c r="I68" s="139">
        <v>-48667.181452875564</v>
      </c>
      <c r="J68" s="139">
        <v>-37460.142239572036</v>
      </c>
      <c r="K68" s="139">
        <v>9376.3367809559131</v>
      </c>
      <c r="L68" s="139">
        <v>587552.47746777989</v>
      </c>
      <c r="M68" s="134"/>
    </row>
    <row r="69" spans="2:13" x14ac:dyDescent="0.2">
      <c r="B69" s="131" t="s">
        <v>1332</v>
      </c>
      <c r="C69" s="145">
        <v>28</v>
      </c>
      <c r="D69" s="139">
        <v>-15315.812789049472</v>
      </c>
      <c r="E69" s="139">
        <v>-14384.935393317948</v>
      </c>
      <c r="F69" s="139">
        <v>-11842.618666460559</v>
      </c>
      <c r="G69" s="139">
        <v>2142.5147347349703</v>
      </c>
      <c r="H69" s="145">
        <v>10</v>
      </c>
      <c r="I69" s="139">
        <v>-68869.111858030839</v>
      </c>
      <c r="J69" s="139">
        <v>-54302.313596970533</v>
      </c>
      <c r="K69" s="139">
        <v>7880.2684734268114</v>
      </c>
      <c r="L69" s="139">
        <v>791913.59025999438</v>
      </c>
      <c r="M69" s="134"/>
    </row>
    <row r="70" spans="2:13" x14ac:dyDescent="0.2">
      <c r="B70" s="131" t="s">
        <v>1390</v>
      </c>
      <c r="C70" s="145">
        <v>28</v>
      </c>
      <c r="D70" s="141">
        <v>-13676.965779118902</v>
      </c>
      <c r="E70" s="141">
        <v>-12838.704689238006</v>
      </c>
      <c r="F70" s="141">
        <v>-10553.292359482228</v>
      </c>
      <c r="G70" s="141">
        <v>1926.1211265603488</v>
      </c>
      <c r="H70" s="145">
        <v>10</v>
      </c>
      <c r="I70" s="141">
        <v>-61730.307668203648</v>
      </c>
      <c r="J70" s="141">
        <v>-48266.473417736066</v>
      </c>
      <c r="K70" s="141">
        <v>8630.8559929564362</v>
      </c>
      <c r="L70" s="141">
        <v>718365.21205049078</v>
      </c>
      <c r="M70" s="140"/>
    </row>
    <row r="71" spans="2:13" x14ac:dyDescent="0.2">
      <c r="B71" s="131" t="s">
        <v>1366</v>
      </c>
      <c r="C71" s="145">
        <v>26</v>
      </c>
      <c r="D71" s="141">
        <v>-13598.219061504895</v>
      </c>
      <c r="E71" s="141">
        <v>-12699.972479194897</v>
      </c>
      <c r="F71" s="141">
        <v>-10236.120062540773</v>
      </c>
      <c r="G71" s="141">
        <v>3566.2341173028035</v>
      </c>
      <c r="H71" s="145">
        <v>10</v>
      </c>
      <c r="I71" s="141">
        <v>-61771.137751680486</v>
      </c>
      <c r="J71" s="141">
        <v>-47664.921625091796</v>
      </c>
      <c r="K71" s="141">
        <v>11587.521324921836</v>
      </c>
      <c r="L71" s="141">
        <v>747574.91066081589</v>
      </c>
      <c r="M71" s="140"/>
    </row>
    <row r="72" spans="2:13" x14ac:dyDescent="0.2">
      <c r="B72" s="131" t="s">
        <v>1384</v>
      </c>
      <c r="C72" s="145">
        <v>26</v>
      </c>
      <c r="D72" s="141">
        <v>-18350.909820553486</v>
      </c>
      <c r="E72" s="141">
        <v>-17109.232187845053</v>
      </c>
      <c r="F72" s="141">
        <v>-13699.871230464709</v>
      </c>
      <c r="G72" s="141">
        <v>5480.3717914331646</v>
      </c>
      <c r="H72" s="145">
        <v>10</v>
      </c>
      <c r="I72" s="141">
        <v>-83635.798690545009</v>
      </c>
      <c r="J72" s="141">
        <v>-64080.743488364998</v>
      </c>
      <c r="K72" s="141">
        <v>17646.806946269935</v>
      </c>
      <c r="L72" s="141">
        <v>1027866.4102313283</v>
      </c>
      <c r="M72" s="140"/>
    </row>
    <row r="73" spans="2:13" x14ac:dyDescent="0.2">
      <c r="B73" s="131" t="s">
        <v>1413</v>
      </c>
      <c r="C73" s="145">
        <v>25</v>
      </c>
      <c r="D73" s="141">
        <v>-25952.545660085369</v>
      </c>
      <c r="E73" s="141">
        <v>-24157.263236767314</v>
      </c>
      <c r="F73" s="141">
        <v>-19209.940272172367</v>
      </c>
      <c r="G73" s="141">
        <v>9038.1658022446427</v>
      </c>
      <c r="H73" s="145">
        <v>10</v>
      </c>
      <c r="I73" s="141">
        <v>-118194.30257143712</v>
      </c>
      <c r="J73" s="141">
        <v>-90760.628697310865</v>
      </c>
      <c r="K73" s="141">
        <v>24568.751165122027</v>
      </c>
      <c r="L73" s="141">
        <v>1460633.7211536814</v>
      </c>
      <c r="M73" s="134"/>
    </row>
    <row r="74" spans="2:13" x14ac:dyDescent="0.2">
      <c r="B74" s="131" t="s">
        <v>1398</v>
      </c>
      <c r="C74" s="145">
        <v>30</v>
      </c>
      <c r="D74" s="139">
        <v>-28083.696804061681</v>
      </c>
      <c r="E74" s="139">
        <v>-26576.056052125343</v>
      </c>
      <c r="F74" s="139">
        <v>-22437.900506848709</v>
      </c>
      <c r="G74" s="139">
        <v>808.00514467697212</v>
      </c>
      <c r="H74" s="145">
        <v>11</v>
      </c>
      <c r="I74" s="139">
        <v>-122841.48027791386</v>
      </c>
      <c r="J74" s="139">
        <v>-102819.29872186502</v>
      </c>
      <c r="K74" s="139">
        <v>-9818.6449908981449</v>
      </c>
      <c r="L74" s="139">
        <v>1259707.7744766721</v>
      </c>
      <c r="M74" s="134"/>
    </row>
    <row r="75" spans="2:13" x14ac:dyDescent="0.2">
      <c r="B75" s="131" t="s">
        <v>1364</v>
      </c>
      <c r="C75" s="145">
        <v>30</v>
      </c>
      <c r="D75" s="139">
        <v>-16785.772536663768</v>
      </c>
      <c r="E75" s="139">
        <v>-15868.013935056697</v>
      </c>
      <c r="F75" s="139">
        <v>-13347.757336250608</v>
      </c>
      <c r="G75" s="139">
        <v>837.63245178774014</v>
      </c>
      <c r="H75" s="145">
        <v>11</v>
      </c>
      <c r="I75" s="139">
        <v>-73603.175019384129</v>
      </c>
      <c r="J75" s="139">
        <v>-61292.960685462327</v>
      </c>
      <c r="K75" s="139">
        <v>-4566.2459601693554</v>
      </c>
      <c r="L75" s="139">
        <v>764666.70205381617</v>
      </c>
      <c r="M75" s="134"/>
    </row>
    <row r="76" spans="2:13" x14ac:dyDescent="0.2">
      <c r="B76" s="131" t="s">
        <v>1408</v>
      </c>
      <c r="C76" s="145">
        <v>0</v>
      </c>
      <c r="D76" s="139">
        <v>-12148.391683198639</v>
      </c>
      <c r="E76" s="139">
        <v>-11550.201035094089</v>
      </c>
      <c r="F76" s="139">
        <v>-9924.379746082408</v>
      </c>
      <c r="G76" s="139">
        <v>-1165.2587965392631</v>
      </c>
      <c r="H76" s="145">
        <v>11</v>
      </c>
      <c r="I76" s="139">
        <v>-52966.951991468661</v>
      </c>
      <c r="J76" s="139">
        <v>-44586.217646856421</v>
      </c>
      <c r="K76" s="139">
        <v>-5679.5759573711257</v>
      </c>
      <c r="L76" s="139">
        <v>523557.91052870953</v>
      </c>
      <c r="M76" s="134"/>
    </row>
    <row r="77" spans="2:13" x14ac:dyDescent="0.2">
      <c r="B77" s="131" t="s">
        <v>1415</v>
      </c>
      <c r="C77" s="145">
        <v>0</v>
      </c>
      <c r="D77" s="139">
        <v>-14718.517174522396</v>
      </c>
      <c r="E77" s="139">
        <v>-13941.383658621928</v>
      </c>
      <c r="F77" s="139">
        <v>-11823.385640830027</v>
      </c>
      <c r="G77" s="139">
        <v>-275.8623814220482</v>
      </c>
      <c r="H77" s="145">
        <v>11</v>
      </c>
      <c r="I77" s="139">
        <v>-64718.790863334434</v>
      </c>
      <c r="J77" s="139">
        <v>-53528.268094074345</v>
      </c>
      <c r="K77" s="139">
        <v>-2923.7895688039134</v>
      </c>
      <c r="L77" s="139">
        <v>670410.25542874821</v>
      </c>
      <c r="M77" s="134"/>
    </row>
    <row r="78" spans="2:13" x14ac:dyDescent="0.2">
      <c r="B78" s="131" t="s">
        <v>1394</v>
      </c>
      <c r="C78" s="145">
        <v>30</v>
      </c>
      <c r="D78" s="139">
        <v>-9166.5803221400747</v>
      </c>
      <c r="E78" s="139">
        <v>-8713.7242205211533</v>
      </c>
      <c r="F78" s="139">
        <v>-7486.7475775219064</v>
      </c>
      <c r="G78" s="139">
        <v>-966.53838168218135</v>
      </c>
      <c r="H78" s="145">
        <v>11</v>
      </c>
      <c r="I78" s="139">
        <v>-40117.671539090836</v>
      </c>
      <c r="J78" s="139">
        <v>-33490.794610826568</v>
      </c>
      <c r="K78" s="139">
        <v>-3253.9457114541001</v>
      </c>
      <c r="L78" s="139">
        <v>401573.94610778778</v>
      </c>
      <c r="M78" s="134"/>
    </row>
    <row r="79" spans="2:13" x14ac:dyDescent="0.2">
      <c r="B79" s="131" t="s">
        <v>1329</v>
      </c>
      <c r="C79" s="145">
        <v>30</v>
      </c>
      <c r="D79" s="141">
        <v>-17245.019962225801</v>
      </c>
      <c r="E79" s="141">
        <v>-16408.490317091218</v>
      </c>
      <c r="F79" s="141">
        <v>-14113.407206996511</v>
      </c>
      <c r="G79" s="141">
        <v>-1244.4497064133284</v>
      </c>
      <c r="H79" s="145">
        <v>11</v>
      </c>
      <c r="I79" s="141">
        <v>-74280.515121673598</v>
      </c>
      <c r="J79" s="141">
        <v>-64197.010546652891</v>
      </c>
      <c r="K79" s="141">
        <v>-14265.411582983477</v>
      </c>
      <c r="L79" s="141">
        <v>703117.04143521865</v>
      </c>
      <c r="M79" s="140"/>
    </row>
    <row r="80" spans="2:13" x14ac:dyDescent="0.2">
      <c r="B80" s="131" t="s">
        <v>1331</v>
      </c>
      <c r="C80" s="145">
        <v>30</v>
      </c>
      <c r="D80" s="141">
        <v>-33000.725193512597</v>
      </c>
      <c r="E80" s="141">
        <v>-31248.01860759388</v>
      </c>
      <c r="F80" s="141">
        <v>-26431.735801638199</v>
      </c>
      <c r="G80" s="141">
        <v>750.72767205992568</v>
      </c>
      <c r="H80" s="145">
        <v>11</v>
      </c>
      <c r="I80" s="141">
        <v>-143912.44647077192</v>
      </c>
      <c r="J80" s="141">
        <v>-121241.53770014481</v>
      </c>
      <c r="K80" s="141">
        <v>-14586.644304035814</v>
      </c>
      <c r="L80" s="141">
        <v>1457548.6958140742</v>
      </c>
      <c r="M80" s="140"/>
    </row>
    <row r="81" spans="2:21" x14ac:dyDescent="0.2">
      <c r="B81" s="131" t="s">
        <v>1380</v>
      </c>
      <c r="C81" s="145">
        <v>28</v>
      </c>
      <c r="D81" s="141">
        <v>-28312.515720276591</v>
      </c>
      <c r="E81" s="141">
        <v>-26675.796334186925</v>
      </c>
      <c r="F81" s="141">
        <v>-22176.830909243927</v>
      </c>
      <c r="G81" s="141">
        <v>3247.3570435573783</v>
      </c>
      <c r="H81" s="145">
        <v>11</v>
      </c>
      <c r="I81" s="141">
        <v>-125172.97628231009</v>
      </c>
      <c r="J81" s="141">
        <v>-102448.41919804848</v>
      </c>
      <c r="K81" s="141">
        <v>-310.85829892120091</v>
      </c>
      <c r="L81" s="141">
        <v>1355002.1633914765</v>
      </c>
      <c r="M81" s="140"/>
    </row>
    <row r="82" spans="2:21" x14ac:dyDescent="0.2">
      <c r="B82" s="131" t="s">
        <v>1409</v>
      </c>
      <c r="C82" s="145">
        <v>0</v>
      </c>
      <c r="D82" s="139">
        <v>-18575.674972291501</v>
      </c>
      <c r="E82" s="139">
        <v>-17749.978949710952</v>
      </c>
      <c r="F82" s="139">
        <v>-15484.766105603505</v>
      </c>
      <c r="G82" s="139">
        <v>-2786.7239057861552</v>
      </c>
      <c r="H82" s="145">
        <v>12</v>
      </c>
      <c r="I82" s="139">
        <v>-79012.576965966349</v>
      </c>
      <c r="J82" s="139">
        <v>-70073.392457280919</v>
      </c>
      <c r="K82" s="139">
        <v>-22506.250723755045</v>
      </c>
      <c r="L82" s="139">
        <v>696797.17819544673</v>
      </c>
      <c r="M82" s="134"/>
    </row>
    <row r="83" spans="2:21" x14ac:dyDescent="0.2">
      <c r="B83" s="131" t="s">
        <v>1325</v>
      </c>
      <c r="C83" s="145">
        <v>30</v>
      </c>
      <c r="D83" s="139">
        <v>-46551.345720291836</v>
      </c>
      <c r="E83" s="139">
        <v>-44392.565165520231</v>
      </c>
      <c r="F83" s="139">
        <v>-38458.066652886009</v>
      </c>
      <c r="G83" s="139">
        <v>-4909.7461534479517</v>
      </c>
      <c r="H83" s="145">
        <v>12</v>
      </c>
      <c r="I83" s="139">
        <v>-198791.95031391052</v>
      </c>
      <c r="J83" s="139">
        <v>-174920.07328674741</v>
      </c>
      <c r="K83" s="139">
        <v>-50651.790681707615</v>
      </c>
      <c r="L83" s="139">
        <v>1801818.9750595731</v>
      </c>
      <c r="M83" s="134"/>
    </row>
    <row r="84" spans="2:21" x14ac:dyDescent="0.2">
      <c r="B84" s="131" t="s">
        <v>1393</v>
      </c>
      <c r="C84" s="145">
        <v>30</v>
      </c>
      <c r="D84" s="141">
        <v>-21500.714227403747</v>
      </c>
      <c r="E84" s="141">
        <v>-20564.295688946026</v>
      </c>
      <c r="F84" s="141">
        <v>-18007.784685412495</v>
      </c>
      <c r="G84" s="141">
        <v>-3966.5055499810478</v>
      </c>
      <c r="H84" s="145">
        <v>12</v>
      </c>
      <c r="I84" s="141">
        <v>-91619.635095613805</v>
      </c>
      <c r="J84" s="141">
        <v>-80916.648098843172</v>
      </c>
      <c r="K84" s="141">
        <v>-25029.622555366746</v>
      </c>
      <c r="L84" s="141">
        <v>808047.77640012244</v>
      </c>
      <c r="M84" s="140"/>
    </row>
    <row r="85" spans="2:21" x14ac:dyDescent="0.2">
      <c r="B85" s="131" t="s">
        <v>1358</v>
      </c>
      <c r="C85" s="145">
        <v>30</v>
      </c>
      <c r="D85" s="141">
        <v>-20500.914995392865</v>
      </c>
      <c r="E85" s="141">
        <v>-19585.581452550126</v>
      </c>
      <c r="F85" s="141">
        <v>-17078.811673652021</v>
      </c>
      <c r="G85" s="141">
        <v>-3127.936250791885</v>
      </c>
      <c r="H85" s="145">
        <v>12</v>
      </c>
      <c r="I85" s="141">
        <v>-87403.497222975973</v>
      </c>
      <c r="J85" s="141">
        <v>-77136.211132825891</v>
      </c>
      <c r="K85" s="141">
        <v>-23453.423100127169</v>
      </c>
      <c r="L85" s="141">
        <v>778263.57585957262</v>
      </c>
      <c r="M85" s="140"/>
    </row>
    <row r="86" spans="2:21" x14ac:dyDescent="0.2">
      <c r="B86" s="131" t="s">
        <v>1387</v>
      </c>
      <c r="C86" s="145">
        <v>30</v>
      </c>
      <c r="D86" s="139">
        <v>-16679.413416466356</v>
      </c>
      <c r="E86" s="139">
        <v>-15924.277329101176</v>
      </c>
      <c r="F86" s="139">
        <v>-13859.072026793721</v>
      </c>
      <c r="G86" s="139">
        <v>-2431.8085266628768</v>
      </c>
      <c r="H86" s="145">
        <v>12</v>
      </c>
      <c r="I86" s="139">
        <v>-71347.980909641788</v>
      </c>
      <c r="J86" s="139">
        <v>-62529.669591810387</v>
      </c>
      <c r="K86" s="139">
        <v>-17425.708408838458</v>
      </c>
      <c r="L86" s="139">
        <v>645565.09370046819</v>
      </c>
      <c r="M86" s="134"/>
    </row>
    <row r="87" spans="2:21" x14ac:dyDescent="0.2">
      <c r="B87" s="131" t="s">
        <v>1356</v>
      </c>
      <c r="C87" s="145">
        <v>30</v>
      </c>
      <c r="D87" s="139">
        <v>-15504.2663782994</v>
      </c>
      <c r="E87" s="139">
        <v>-14858.211442360946</v>
      </c>
      <c r="F87" s="139">
        <v>-13092.289615735877</v>
      </c>
      <c r="G87" s="139">
        <v>-3343.4196622506388</v>
      </c>
      <c r="H87" s="145">
        <v>12</v>
      </c>
      <c r="I87" s="139">
        <v>-65592.591520870934</v>
      </c>
      <c r="J87" s="139">
        <v>-58795.672200635658</v>
      </c>
      <c r="K87" s="139">
        <v>-21407.095254777989</v>
      </c>
      <c r="L87" s="139">
        <v>555680.61437441793</v>
      </c>
      <c r="M87" s="134"/>
    </row>
    <row r="88" spans="2:21" x14ac:dyDescent="0.2">
      <c r="B88" s="131" t="s">
        <v>1377</v>
      </c>
      <c r="C88" s="145">
        <v>0</v>
      </c>
      <c r="D88" s="139">
        <v>-37936.608272493897</v>
      </c>
      <c r="E88" s="139">
        <v>-36558.815803235622</v>
      </c>
      <c r="F88" s="139">
        <v>-32781.393424744892</v>
      </c>
      <c r="G88" s="139">
        <v>-11662.457824197503</v>
      </c>
      <c r="H88" s="145">
        <v>13</v>
      </c>
      <c r="I88" s="139">
        <v>-157334.00647498079</v>
      </c>
      <c r="J88" s="139">
        <v>-146825.49232269108</v>
      </c>
      <c r="K88" s="139">
        <v>-74783.227964875201</v>
      </c>
      <c r="L88" s="139">
        <v>1177553.2185409523</v>
      </c>
      <c r="M88" s="134"/>
    </row>
    <row r="89" spans="2:21" x14ac:dyDescent="0.2">
      <c r="B89" s="131" t="s">
        <v>1373</v>
      </c>
      <c r="C89" s="145">
        <v>0</v>
      </c>
      <c r="D89" s="139">
        <v>-14481.988541923241</v>
      </c>
      <c r="E89" s="139">
        <v>-13988.258056985584</v>
      </c>
      <c r="F89" s="139">
        <v>-12653.537778902935</v>
      </c>
      <c r="G89" s="139">
        <v>-5631.4601516724251</v>
      </c>
      <c r="H89" s="145">
        <v>13</v>
      </c>
      <c r="I89" s="139">
        <v>-60270.87759937768</v>
      </c>
      <c r="J89" s="139">
        <v>-55797.577765096292</v>
      </c>
      <c r="K89" s="139">
        <v>-27290.335377811483</v>
      </c>
      <c r="L89" s="139">
        <v>449400.50348006742</v>
      </c>
      <c r="M89" s="134"/>
      <c r="O89" s="133"/>
      <c r="U89" s="134"/>
    </row>
    <row r="90" spans="2:21" x14ac:dyDescent="0.2">
      <c r="B90" s="131" t="s">
        <v>1401</v>
      </c>
      <c r="C90" s="145">
        <v>0</v>
      </c>
      <c r="D90" s="139">
        <v>-29398.628141326688</v>
      </c>
      <c r="E90" s="139">
        <v>-28235.746574873912</v>
      </c>
      <c r="F90" s="139">
        <v>-25039.867945992115</v>
      </c>
      <c r="G90" s="139">
        <v>-6993.8634682940319</v>
      </c>
      <c r="H90" s="145">
        <v>13</v>
      </c>
      <c r="I90" s="139">
        <v>-122939.06289241629</v>
      </c>
      <c r="J90" s="139">
        <v>-112866.96976909655</v>
      </c>
      <c r="K90" s="139">
        <v>-50611.651994372631</v>
      </c>
      <c r="L90" s="139">
        <v>979001.28941850993</v>
      </c>
      <c r="M90" s="134"/>
    </row>
    <row r="91" spans="2:21" x14ac:dyDescent="0.2">
      <c r="B91" s="131" t="s">
        <v>1361</v>
      </c>
      <c r="C91" s="145">
        <v>30</v>
      </c>
      <c r="D91" s="139">
        <v>-18169.336640813824</v>
      </c>
      <c r="E91" s="139">
        <v>-17424.303309512237</v>
      </c>
      <c r="F91" s="139">
        <v>-15382.852757358336</v>
      </c>
      <c r="G91" s="139">
        <v>-3996.6409546620525</v>
      </c>
      <c r="H91" s="145">
        <v>13</v>
      </c>
      <c r="I91" s="139">
        <v>-76533.444838079944</v>
      </c>
      <c r="J91" s="139">
        <v>-69226.458916598582</v>
      </c>
      <c r="K91" s="139">
        <v>-27406.902541347357</v>
      </c>
      <c r="L91" s="139">
        <v>634460.23993521952</v>
      </c>
      <c r="M91" s="140"/>
    </row>
    <row r="92" spans="2:21" x14ac:dyDescent="0.2">
      <c r="B92" s="131" t="s">
        <v>1420</v>
      </c>
      <c r="C92" s="145">
        <v>30</v>
      </c>
      <c r="D92" s="141">
        <v>-20626.104954901166</v>
      </c>
      <c r="E92" s="141">
        <v>-19802.883675780758</v>
      </c>
      <c r="F92" s="141">
        <v>-17550.691523245368</v>
      </c>
      <c r="G92" s="141">
        <v>-5070.5421201290555</v>
      </c>
      <c r="H92" s="145">
        <v>13</v>
      </c>
      <c r="I92" s="141">
        <v>-86697.410487166431</v>
      </c>
      <c r="J92" s="141">
        <v>-78746.837791616155</v>
      </c>
      <c r="K92" s="141">
        <v>-32474.220449134096</v>
      </c>
      <c r="L92" s="141">
        <v>706759.63091018202</v>
      </c>
      <c r="M92" s="140"/>
    </row>
    <row r="93" spans="2:21" x14ac:dyDescent="0.2">
      <c r="B93" s="131" t="s">
        <v>1333</v>
      </c>
      <c r="C93" s="146">
        <v>30</v>
      </c>
      <c r="D93" s="12">
        <v>-59339.405569176131</v>
      </c>
      <c r="E93" s="12">
        <v>-56870.985517117195</v>
      </c>
      <c r="F93" s="12">
        <v>-50088.461378432658</v>
      </c>
      <c r="G93" s="12">
        <v>-11819.84269315761</v>
      </c>
      <c r="H93" s="146">
        <v>13</v>
      </c>
      <c r="I93" s="12">
        <v>-249785.10387097276</v>
      </c>
      <c r="J93" s="12">
        <v>-226298.42669156141</v>
      </c>
      <c r="K93" s="12">
        <v>-90455.253636065579</v>
      </c>
      <c r="L93" s="12">
        <v>2074774.9381028577</v>
      </c>
      <c r="M93" s="129"/>
    </row>
    <row r="94" spans="2:21" x14ac:dyDescent="0.2">
      <c r="B94" s="131" t="s">
        <v>1346</v>
      </c>
      <c r="C94" s="145">
        <v>30</v>
      </c>
      <c r="D94" s="141">
        <v>-36474.449504707634</v>
      </c>
      <c r="E94" s="141">
        <v>-34977.556908392871</v>
      </c>
      <c r="F94" s="141">
        <v>-30870.848891719175</v>
      </c>
      <c r="G94" s="141">
        <v>-7846.8290517219793</v>
      </c>
      <c r="H94" s="145">
        <v>13</v>
      </c>
      <c r="I94" s="141">
        <v>-153482.64431923983</v>
      </c>
      <c r="J94" s="141">
        <v>-139130.15894901427</v>
      </c>
      <c r="K94" s="141">
        <v>-56068.53751512029</v>
      </c>
      <c r="L94" s="141">
        <v>1267680.9731861218</v>
      </c>
      <c r="M94" s="134"/>
    </row>
    <row r="95" spans="2:21" x14ac:dyDescent="0.2">
      <c r="B95" s="131" t="s">
        <v>1357</v>
      </c>
      <c r="C95" s="145">
        <v>0</v>
      </c>
      <c r="D95" s="139">
        <v>-19044.661737485345</v>
      </c>
      <c r="E95" s="139">
        <v>-18405.425497832908</v>
      </c>
      <c r="F95" s="139">
        <v>-16661.411943798743</v>
      </c>
      <c r="G95" s="139">
        <v>-7109.806988886241</v>
      </c>
      <c r="H95" s="145">
        <v>14</v>
      </c>
      <c r="I95" s="139">
        <v>-78571.414592297049</v>
      </c>
      <c r="J95" s="139">
        <v>-74063.119722393283</v>
      </c>
      <c r="K95" s="139">
        <v>-40594.509780509514</v>
      </c>
      <c r="L95" s="139">
        <v>560460.65054485039</v>
      </c>
      <c r="M95" s="134"/>
    </row>
    <row r="96" spans="2:21" x14ac:dyDescent="0.2">
      <c r="B96" s="131" t="s">
        <v>1359</v>
      </c>
      <c r="C96" s="145">
        <v>30</v>
      </c>
      <c r="D96" s="139">
        <v>-35873.895348797778</v>
      </c>
      <c r="E96" s="139">
        <v>-34605.220270913604</v>
      </c>
      <c r="F96" s="139">
        <v>-31130.212799076224</v>
      </c>
      <c r="G96" s="139">
        <v>-11777.728995147503</v>
      </c>
      <c r="H96" s="145">
        <v>14</v>
      </c>
      <c r="I96" s="139">
        <v>-148431.65296696726</v>
      </c>
      <c r="J96" s="139">
        <v>-139153.56993630872</v>
      </c>
      <c r="K96" s="139">
        <v>-73240.912742066954</v>
      </c>
      <c r="L96" s="139">
        <v>1090323.4735215702</v>
      </c>
      <c r="M96" s="134"/>
    </row>
    <row r="97" spans="2:13" x14ac:dyDescent="0.2">
      <c r="B97" s="131" t="s">
        <v>1337</v>
      </c>
      <c r="C97" s="145">
        <v>0</v>
      </c>
      <c r="D97" s="139">
        <v>-32328.266858190676</v>
      </c>
      <c r="E97" s="139">
        <v>-31460.265494573865</v>
      </c>
      <c r="F97" s="139">
        <v>-29100.278980608786</v>
      </c>
      <c r="G97" s="139">
        <v>-16365.954648918683</v>
      </c>
      <c r="H97" s="145">
        <v>15</v>
      </c>
      <c r="I97" s="139">
        <v>-130645.82831954412</v>
      </c>
      <c r="J97" s="139">
        <v>-128227.82836785683</v>
      </c>
      <c r="K97" s="139">
        <v>-88459.740790693351</v>
      </c>
      <c r="L97" s="139">
        <v>782985.53050344973</v>
      </c>
      <c r="M97" s="134"/>
    </row>
    <row r="98" spans="2:13" x14ac:dyDescent="0.2">
      <c r="B98" s="131" t="s">
        <v>1416</v>
      </c>
      <c r="C98" s="145">
        <v>0</v>
      </c>
      <c r="D98" s="139">
        <v>-72499.905367945874</v>
      </c>
      <c r="E98" s="139">
        <v>-70382.396832981845</v>
      </c>
      <c r="F98" s="139">
        <v>-64573.059174430753</v>
      </c>
      <c r="G98" s="139">
        <v>-32003.884924276499</v>
      </c>
      <c r="H98" s="145">
        <v>15</v>
      </c>
      <c r="I98" s="139">
        <v>-293642.33477701375</v>
      </c>
      <c r="J98" s="139">
        <v>-287109.05535863823</v>
      </c>
      <c r="K98" s="139">
        <v>-193098.54691304342</v>
      </c>
      <c r="L98" s="139">
        <v>1828051.7215496176</v>
      </c>
      <c r="M98" s="134"/>
    </row>
    <row r="99" spans="2:13" x14ac:dyDescent="0.2">
      <c r="B99" s="131" t="s">
        <v>1410</v>
      </c>
      <c r="C99" s="145">
        <v>30</v>
      </c>
      <c r="D99" s="141">
        <v>-27956.393149785923</v>
      </c>
      <c r="E99" s="141">
        <v>-27169.338237031297</v>
      </c>
      <c r="F99" s="141">
        <v>-25015.553588399576</v>
      </c>
      <c r="G99" s="141">
        <v>-13068.180522592094</v>
      </c>
      <c r="H99" s="145">
        <v>15</v>
      </c>
      <c r="I99" s="141">
        <v>-113023.38250659528</v>
      </c>
      <c r="J99" s="141">
        <v>-110885.16843466062</v>
      </c>
      <c r="K99" s="141">
        <v>-76007.299344426458</v>
      </c>
      <c r="L99" s="141">
        <v>688666.83343376208</v>
      </c>
      <c r="M99" s="140"/>
    </row>
    <row r="100" spans="2:13" x14ac:dyDescent="0.2">
      <c r="B100" s="131" t="s">
        <v>1417</v>
      </c>
      <c r="C100" s="145">
        <v>0</v>
      </c>
      <c r="D100" s="139">
        <v>-72017.319886640995</v>
      </c>
      <c r="E100" s="139">
        <v>-70097.238627940838</v>
      </c>
      <c r="F100" s="139">
        <v>-64836.408519050048</v>
      </c>
      <c r="G100" s="139">
        <v>-35502.109696961314</v>
      </c>
      <c r="H100" s="145">
        <v>16</v>
      </c>
      <c r="I100" s="139">
        <v>-289477.02786207316</v>
      </c>
      <c r="J100" s="139">
        <v>-287218.93519990577</v>
      </c>
      <c r="K100" s="139">
        <v>-207688.68448010669</v>
      </c>
      <c r="L100" s="139">
        <v>1677474.0566468462</v>
      </c>
      <c r="M100" s="134"/>
    </row>
    <row r="101" spans="2:13" x14ac:dyDescent="0.2">
      <c r="B101" s="131" t="s">
        <v>1421</v>
      </c>
      <c r="C101" s="145">
        <v>30</v>
      </c>
      <c r="D101" s="139">
        <v>-20352.676579350293</v>
      </c>
      <c r="E101" s="139">
        <v>-19904.110986057669</v>
      </c>
      <c r="F101" s="139">
        <v>-18689.80990812229</v>
      </c>
      <c r="G101" s="139">
        <v>-12261.699923711836</v>
      </c>
      <c r="H101" s="145">
        <v>16</v>
      </c>
      <c r="I101" s="139">
        <v>-81042.666322548743</v>
      </c>
      <c r="J101" s="139">
        <v>-81833.642721573066</v>
      </c>
      <c r="K101" s="139">
        <v>-64348.186601413399</v>
      </c>
      <c r="L101" s="139">
        <v>417954.02205455722</v>
      </c>
      <c r="M101" s="134"/>
    </row>
    <row r="102" spans="2:13" x14ac:dyDescent="0.2">
      <c r="B102" s="130" t="s">
        <v>1435</v>
      </c>
      <c r="C102" s="146">
        <v>30</v>
      </c>
      <c r="D102" s="12">
        <v>-26581.514951162404</v>
      </c>
      <c r="E102" s="12">
        <v>-25994.842659482689</v>
      </c>
      <c r="F102" s="12">
        <v>-24397.485435131843</v>
      </c>
      <c r="G102" s="12">
        <v>-15725.016748878694</v>
      </c>
      <c r="H102" s="146">
        <v>17</v>
      </c>
      <c r="I102" s="12">
        <v>-105545.68423980454</v>
      </c>
      <c r="J102" s="12">
        <v>-107183.42441922182</v>
      </c>
      <c r="K102" s="12">
        <v>-86064.553766847632</v>
      </c>
      <c r="L102" s="12">
        <v>533964.47702991194</v>
      </c>
      <c r="M102" s="129"/>
    </row>
  </sheetData>
  <autoFilter ref="B4:M4" xr:uid="{A5724579-A0B5-F748-8FEB-0D2B21AFD7EE}">
    <sortState xmlns:xlrd2="http://schemas.microsoft.com/office/spreadsheetml/2017/richdata2" ref="B5:M103">
      <sortCondition ref="H4:H10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6C06-0F32-E145-931B-24FCD282843B}">
  <dimension ref="A1:F1179"/>
  <sheetViews>
    <sheetView topLeftCell="A680" workbookViewId="0">
      <selection activeCell="C692" sqref="C692"/>
    </sheetView>
  </sheetViews>
  <sheetFormatPr baseColWidth="10" defaultColWidth="8.83203125" defaultRowHeight="14" x14ac:dyDescent="0.2"/>
  <cols>
    <col min="1" max="1" width="21" style="57" customWidth="1"/>
    <col min="2" max="2" width="8.83203125" style="57"/>
    <col min="3" max="3" width="15.33203125" style="59" bestFit="1" customWidth="1"/>
    <col min="4" max="4" width="13.1640625" style="59" bestFit="1" customWidth="1"/>
    <col min="5" max="5" width="8.83203125" style="57"/>
    <col min="6" max="6" width="14.1640625" style="57" bestFit="1" customWidth="1"/>
    <col min="7" max="16384" width="8.83203125" style="57"/>
  </cols>
  <sheetData>
    <row r="1" spans="1:6" x14ac:dyDescent="0.2">
      <c r="A1" s="56" t="s">
        <v>116</v>
      </c>
      <c r="B1" s="57" t="s">
        <v>117</v>
      </c>
      <c r="C1" s="58" t="s">
        <v>118</v>
      </c>
      <c r="D1" s="59" t="s">
        <v>119</v>
      </c>
      <c r="E1" s="57" t="s">
        <v>120</v>
      </c>
      <c r="F1" s="57" t="s">
        <v>121</v>
      </c>
    </row>
    <row r="2" spans="1:6" x14ac:dyDescent="0.2">
      <c r="A2" s="60" t="s">
        <v>122</v>
      </c>
      <c r="B2" s="57">
        <v>97</v>
      </c>
      <c r="C2" s="61">
        <v>197509</v>
      </c>
      <c r="D2" s="59">
        <v>850</v>
      </c>
      <c r="E2" s="62">
        <f t="shared" ref="E2:E65" si="0">D2/C2</f>
        <v>4.3036013548749677E-3</v>
      </c>
      <c r="F2" s="59">
        <v>3576.56</v>
      </c>
    </row>
    <row r="3" spans="1:6" x14ac:dyDescent="0.2">
      <c r="A3" s="60" t="s">
        <v>123</v>
      </c>
      <c r="B3" s="57">
        <v>122</v>
      </c>
      <c r="C3" s="61">
        <v>364000</v>
      </c>
      <c r="D3" s="59">
        <v>1275</v>
      </c>
      <c r="E3" s="62">
        <f t="shared" si="0"/>
        <v>3.5027472527472529E-3</v>
      </c>
      <c r="F3" s="59">
        <v>2921.41</v>
      </c>
    </row>
    <row r="4" spans="1:6" x14ac:dyDescent="0.2">
      <c r="A4" s="60" t="s">
        <v>124</v>
      </c>
      <c r="B4" s="57">
        <v>30</v>
      </c>
      <c r="C4" s="61">
        <v>161000</v>
      </c>
      <c r="D4" s="59">
        <v>712.5</v>
      </c>
      <c r="E4" s="62">
        <f t="shared" si="0"/>
        <v>4.4254658385093166E-3</v>
      </c>
      <c r="F4" s="59">
        <v>1101.5</v>
      </c>
    </row>
    <row r="5" spans="1:6" x14ac:dyDescent="0.2">
      <c r="A5" s="60" t="s">
        <v>125</v>
      </c>
      <c r="B5" s="57">
        <v>168</v>
      </c>
      <c r="C5" s="61">
        <v>222000</v>
      </c>
      <c r="D5" s="59">
        <v>847.5</v>
      </c>
      <c r="E5" s="62">
        <f t="shared" si="0"/>
        <v>3.8175675675675676E-3</v>
      </c>
      <c r="F5" s="59">
        <v>799.25</v>
      </c>
    </row>
    <row r="6" spans="1:6" x14ac:dyDescent="0.2">
      <c r="A6" s="60" t="s">
        <v>126</v>
      </c>
      <c r="B6" s="57">
        <v>252</v>
      </c>
      <c r="C6" s="61">
        <v>100000</v>
      </c>
      <c r="D6" s="59">
        <v>745</v>
      </c>
      <c r="E6" s="62">
        <f t="shared" si="0"/>
        <v>7.45E-3</v>
      </c>
      <c r="F6" s="59">
        <v>1976.9</v>
      </c>
    </row>
    <row r="7" spans="1:6" x14ac:dyDescent="0.2">
      <c r="A7" s="60" t="s">
        <v>127</v>
      </c>
      <c r="B7" s="57">
        <v>48</v>
      </c>
      <c r="C7" s="61">
        <v>265000</v>
      </c>
      <c r="D7" s="59">
        <v>751</v>
      </c>
      <c r="E7" s="62">
        <f t="shared" si="0"/>
        <v>2.8339622641509435E-3</v>
      </c>
      <c r="F7" s="59">
        <v>1085.96</v>
      </c>
    </row>
    <row r="8" spans="1:6" x14ac:dyDescent="0.2">
      <c r="A8" s="60" t="s">
        <v>128</v>
      </c>
      <c r="B8" s="57">
        <v>28</v>
      </c>
      <c r="C8" s="61">
        <v>231999</v>
      </c>
      <c r="D8" s="59">
        <v>877.5</v>
      </c>
      <c r="E8" s="62">
        <f t="shared" si="0"/>
        <v>3.7823438894133165E-3</v>
      </c>
      <c r="F8" s="59">
        <v>1214.68</v>
      </c>
    </row>
    <row r="9" spans="1:6" x14ac:dyDescent="0.2">
      <c r="A9" s="60" t="s">
        <v>129</v>
      </c>
      <c r="B9" s="57">
        <v>87</v>
      </c>
      <c r="C9" s="61">
        <v>141000</v>
      </c>
      <c r="D9" s="59">
        <v>695</v>
      </c>
      <c r="E9" s="62">
        <f t="shared" si="0"/>
        <v>4.9290780141843975E-3</v>
      </c>
      <c r="F9" s="59">
        <v>1463.6</v>
      </c>
    </row>
    <row r="10" spans="1:6" x14ac:dyDescent="0.2">
      <c r="A10" s="60" t="s">
        <v>130</v>
      </c>
      <c r="B10" s="57">
        <v>103</v>
      </c>
      <c r="C10" s="61">
        <v>400000</v>
      </c>
      <c r="D10" s="59">
        <v>925</v>
      </c>
      <c r="E10" s="62">
        <f t="shared" si="0"/>
        <v>2.3124999999999999E-3</v>
      </c>
      <c r="F10" s="59">
        <v>3876.79</v>
      </c>
    </row>
    <row r="11" spans="1:6" x14ac:dyDescent="0.2">
      <c r="A11" s="60" t="s">
        <v>131</v>
      </c>
      <c r="B11" s="57">
        <v>491</v>
      </c>
      <c r="C11" s="61">
        <v>319200</v>
      </c>
      <c r="D11" s="59">
        <v>895</v>
      </c>
      <c r="E11" s="62">
        <f t="shared" si="0"/>
        <v>2.8038847117794487E-3</v>
      </c>
      <c r="F11" s="59">
        <v>2630.32</v>
      </c>
    </row>
    <row r="12" spans="1:6" x14ac:dyDescent="0.2">
      <c r="A12" s="60" t="s">
        <v>132</v>
      </c>
      <c r="B12" s="57">
        <v>43</v>
      </c>
      <c r="C12" s="61">
        <v>136000</v>
      </c>
      <c r="D12" s="59">
        <v>750</v>
      </c>
      <c r="E12" s="62">
        <f t="shared" si="0"/>
        <v>5.5147058823529415E-3</v>
      </c>
      <c r="F12" s="59">
        <v>778.32</v>
      </c>
    </row>
    <row r="13" spans="1:6" x14ac:dyDescent="0.2">
      <c r="A13" s="60" t="s">
        <v>133</v>
      </c>
      <c r="B13" s="57">
        <v>44</v>
      </c>
      <c r="C13" s="61">
        <v>227000</v>
      </c>
      <c r="D13" s="59">
        <v>687.5</v>
      </c>
      <c r="E13" s="62">
        <f t="shared" si="0"/>
        <v>3.0286343612334803E-3</v>
      </c>
      <c r="F13" s="59">
        <v>2296</v>
      </c>
    </row>
    <row r="14" spans="1:6" x14ac:dyDescent="0.2">
      <c r="A14" s="60" t="s">
        <v>134</v>
      </c>
      <c r="B14" s="57">
        <v>257</v>
      </c>
      <c r="C14" s="61">
        <v>600250</v>
      </c>
      <c r="D14" s="59">
        <v>1786.5</v>
      </c>
      <c r="E14" s="62">
        <f t="shared" si="0"/>
        <v>2.9762598917117866E-3</v>
      </c>
      <c r="F14" s="59">
        <v>6153.94</v>
      </c>
    </row>
    <row r="15" spans="1:6" x14ac:dyDescent="0.2">
      <c r="A15" s="60" t="s">
        <v>135</v>
      </c>
      <c r="B15" s="57">
        <v>96</v>
      </c>
      <c r="C15" s="61">
        <v>480000</v>
      </c>
      <c r="D15" s="59">
        <v>1495</v>
      </c>
      <c r="E15" s="62">
        <f t="shared" si="0"/>
        <v>3.1145833333333334E-3</v>
      </c>
      <c r="F15" s="59">
        <v>7659.34</v>
      </c>
    </row>
    <row r="16" spans="1:6" x14ac:dyDescent="0.2">
      <c r="A16" s="60" t="s">
        <v>136</v>
      </c>
      <c r="B16" s="57">
        <v>175</v>
      </c>
      <c r="C16" s="61">
        <v>215000</v>
      </c>
      <c r="D16" s="59">
        <v>995</v>
      </c>
      <c r="E16" s="62">
        <f t="shared" si="0"/>
        <v>4.6279069767441857E-3</v>
      </c>
      <c r="F16" s="59">
        <v>4743.9399999999996</v>
      </c>
    </row>
    <row r="17" spans="1:6" x14ac:dyDescent="0.2">
      <c r="A17" s="60" t="s">
        <v>137</v>
      </c>
      <c r="B17" s="57">
        <v>228</v>
      </c>
      <c r="C17" s="61">
        <v>625000</v>
      </c>
      <c r="D17" s="59">
        <v>1446</v>
      </c>
      <c r="E17" s="62">
        <f t="shared" si="0"/>
        <v>2.3135999999999999E-3</v>
      </c>
      <c r="F17" s="59">
        <v>4509.2299999999996</v>
      </c>
    </row>
    <row r="18" spans="1:6" x14ac:dyDescent="0.2">
      <c r="A18" s="60" t="s">
        <v>138</v>
      </c>
      <c r="B18" s="57">
        <v>94</v>
      </c>
      <c r="C18" s="61">
        <v>229900</v>
      </c>
      <c r="D18" s="59">
        <v>995.5</v>
      </c>
      <c r="E18" s="62">
        <f t="shared" si="0"/>
        <v>4.3301435406698568E-3</v>
      </c>
      <c r="F18" s="59">
        <v>1809.55</v>
      </c>
    </row>
    <row r="19" spans="1:6" x14ac:dyDescent="0.2">
      <c r="A19" s="60" t="s">
        <v>139</v>
      </c>
      <c r="B19" s="57">
        <v>28</v>
      </c>
      <c r="C19" s="61">
        <v>80500</v>
      </c>
      <c r="D19" s="59">
        <v>650</v>
      </c>
      <c r="E19" s="62">
        <f t="shared" si="0"/>
        <v>8.0745341614906832E-3</v>
      </c>
      <c r="F19" s="59">
        <v>1853.71</v>
      </c>
    </row>
    <row r="20" spans="1:6" x14ac:dyDescent="0.2">
      <c r="A20" s="60" t="s">
        <v>140</v>
      </c>
      <c r="B20" s="57">
        <v>58</v>
      </c>
      <c r="C20" s="61">
        <v>110000</v>
      </c>
      <c r="D20" s="59">
        <v>650</v>
      </c>
      <c r="E20" s="62">
        <f t="shared" si="0"/>
        <v>5.909090909090909E-3</v>
      </c>
      <c r="F20" s="59">
        <v>12.82</v>
      </c>
    </row>
    <row r="21" spans="1:6" x14ac:dyDescent="0.2">
      <c r="A21" s="60" t="s">
        <v>141</v>
      </c>
      <c r="B21" s="57">
        <v>219</v>
      </c>
      <c r="C21" s="61">
        <v>214695</v>
      </c>
      <c r="D21" s="59">
        <v>825</v>
      </c>
      <c r="E21" s="62">
        <f t="shared" si="0"/>
        <v>3.8426605184098371E-3</v>
      </c>
      <c r="F21" s="59">
        <v>3288.71</v>
      </c>
    </row>
    <row r="22" spans="1:6" x14ac:dyDescent="0.2">
      <c r="A22" s="60" t="s">
        <v>142</v>
      </c>
      <c r="B22" s="57">
        <v>28</v>
      </c>
      <c r="C22" s="61">
        <v>679000</v>
      </c>
      <c r="D22" s="59">
        <v>1650</v>
      </c>
      <c r="E22" s="62">
        <f t="shared" si="0"/>
        <v>2.4300441826215022E-3</v>
      </c>
      <c r="F22" s="59">
        <v>4327.07</v>
      </c>
    </row>
    <row r="23" spans="1:6" x14ac:dyDescent="0.2">
      <c r="A23" s="60" t="s">
        <v>143</v>
      </c>
      <c r="B23" s="57">
        <v>166</v>
      </c>
      <c r="C23" s="61">
        <v>852500</v>
      </c>
      <c r="D23" s="59">
        <v>1625</v>
      </c>
      <c r="E23" s="62">
        <f t="shared" si="0"/>
        <v>1.906158357771261E-3</v>
      </c>
      <c r="F23" s="59">
        <v>6293.28</v>
      </c>
    </row>
    <row r="24" spans="1:6" x14ac:dyDescent="0.2">
      <c r="A24" s="60" t="s">
        <v>144</v>
      </c>
      <c r="B24" s="57">
        <v>221</v>
      </c>
      <c r="C24" s="61">
        <v>366140</v>
      </c>
      <c r="D24" s="59">
        <v>1250</v>
      </c>
      <c r="E24" s="62">
        <f t="shared" si="0"/>
        <v>3.4139946468563936E-3</v>
      </c>
      <c r="F24" s="59">
        <v>4717.22</v>
      </c>
    </row>
    <row r="25" spans="1:6" x14ac:dyDescent="0.2">
      <c r="A25" s="60" t="s">
        <v>145</v>
      </c>
      <c r="B25" s="57">
        <v>35</v>
      </c>
      <c r="C25" s="61">
        <v>131800</v>
      </c>
      <c r="D25" s="59">
        <v>627.5</v>
      </c>
      <c r="E25" s="62">
        <f t="shared" si="0"/>
        <v>4.7610015174506829E-3</v>
      </c>
      <c r="F25" s="59">
        <v>957.95</v>
      </c>
    </row>
    <row r="26" spans="1:6" x14ac:dyDescent="0.2">
      <c r="A26" s="60" t="s">
        <v>146</v>
      </c>
      <c r="B26" s="57">
        <v>78</v>
      </c>
      <c r="C26" s="61">
        <v>175000</v>
      </c>
      <c r="D26" s="59">
        <v>839.5</v>
      </c>
      <c r="E26" s="62">
        <f t="shared" si="0"/>
        <v>4.7971428571428575E-3</v>
      </c>
      <c r="F26" s="59">
        <v>918.83</v>
      </c>
    </row>
    <row r="27" spans="1:6" x14ac:dyDescent="0.2">
      <c r="A27" s="60" t="s">
        <v>147</v>
      </c>
      <c r="B27" s="57">
        <v>37</v>
      </c>
      <c r="C27" s="61">
        <v>438500</v>
      </c>
      <c r="D27" s="59">
        <v>1995</v>
      </c>
      <c r="E27" s="62">
        <f t="shared" si="0"/>
        <v>4.5496009122006839E-3</v>
      </c>
      <c r="F27" s="59">
        <v>3484.55</v>
      </c>
    </row>
    <row r="28" spans="1:6" x14ac:dyDescent="0.2">
      <c r="A28" s="60" t="s">
        <v>148</v>
      </c>
      <c r="B28" s="57">
        <v>127</v>
      </c>
      <c r="C28" s="61">
        <v>305500</v>
      </c>
      <c r="D28" s="59">
        <v>1100</v>
      </c>
      <c r="E28" s="62">
        <f t="shared" si="0"/>
        <v>3.6006546644844518E-3</v>
      </c>
      <c r="F28" s="59">
        <v>4602</v>
      </c>
    </row>
    <row r="29" spans="1:6" x14ac:dyDescent="0.2">
      <c r="A29" s="60" t="s">
        <v>149</v>
      </c>
      <c r="B29" s="57">
        <v>115</v>
      </c>
      <c r="C29" s="61">
        <v>452750</v>
      </c>
      <c r="D29" s="59">
        <v>1275</v>
      </c>
      <c r="E29" s="62">
        <f t="shared" si="0"/>
        <v>2.8161236885698511E-3</v>
      </c>
      <c r="F29" s="59">
        <v>1767.88</v>
      </c>
    </row>
    <row r="30" spans="1:6" x14ac:dyDescent="0.2">
      <c r="A30" s="60" t="s">
        <v>150</v>
      </c>
      <c r="B30" s="57">
        <v>40</v>
      </c>
      <c r="C30" s="61">
        <v>695620</v>
      </c>
      <c r="D30" s="59">
        <v>1678</v>
      </c>
      <c r="E30" s="62">
        <f t="shared" si="0"/>
        <v>2.4122365659411749E-3</v>
      </c>
      <c r="F30" s="59">
        <v>6677.8</v>
      </c>
    </row>
    <row r="31" spans="1:6" x14ac:dyDescent="0.2">
      <c r="A31" s="60" t="s">
        <v>151</v>
      </c>
      <c r="B31" s="57">
        <v>102</v>
      </c>
      <c r="C31" s="61">
        <v>520000</v>
      </c>
      <c r="D31" s="59">
        <v>1800</v>
      </c>
      <c r="E31" s="62">
        <f t="shared" si="0"/>
        <v>3.4615384615384616E-3</v>
      </c>
      <c r="F31" s="59">
        <v>8341.2800000000007</v>
      </c>
    </row>
    <row r="32" spans="1:6" x14ac:dyDescent="0.2">
      <c r="A32" s="60" t="s">
        <v>152</v>
      </c>
      <c r="B32" s="57">
        <v>38</v>
      </c>
      <c r="C32" s="61">
        <v>350000</v>
      </c>
      <c r="D32" s="59">
        <v>1145</v>
      </c>
      <c r="E32" s="62">
        <f t="shared" si="0"/>
        <v>3.2714285714285714E-3</v>
      </c>
      <c r="F32" s="59">
        <v>2852.33</v>
      </c>
    </row>
    <row r="33" spans="1:6" x14ac:dyDescent="0.2">
      <c r="A33" s="60" t="s">
        <v>153</v>
      </c>
      <c r="B33" s="57">
        <v>43</v>
      </c>
      <c r="C33" s="61">
        <v>535000</v>
      </c>
      <c r="D33" s="59">
        <v>1266.5</v>
      </c>
      <c r="E33" s="62">
        <f t="shared" si="0"/>
        <v>2.3672897196261684E-3</v>
      </c>
      <c r="F33" s="59">
        <v>3901.37</v>
      </c>
    </row>
    <row r="34" spans="1:6" x14ac:dyDescent="0.2">
      <c r="A34" s="60" t="s">
        <v>154</v>
      </c>
      <c r="B34" s="57">
        <v>119</v>
      </c>
      <c r="C34" s="61">
        <v>649500</v>
      </c>
      <c r="D34" s="59">
        <v>1810</v>
      </c>
      <c r="E34" s="62">
        <f t="shared" si="0"/>
        <v>2.7867590454195533E-3</v>
      </c>
      <c r="F34" s="59">
        <v>4507.3900000000003</v>
      </c>
    </row>
    <row r="35" spans="1:6" x14ac:dyDescent="0.2">
      <c r="A35" s="60" t="s">
        <v>155</v>
      </c>
      <c r="B35" s="57">
        <v>114</v>
      </c>
      <c r="C35" s="61">
        <v>345250</v>
      </c>
      <c r="D35" s="59">
        <v>925</v>
      </c>
      <c r="E35" s="62">
        <f t="shared" si="0"/>
        <v>2.6792179580014484E-3</v>
      </c>
      <c r="F35" s="59">
        <v>1925.95</v>
      </c>
    </row>
    <row r="36" spans="1:6" x14ac:dyDescent="0.2">
      <c r="A36" s="60" t="s">
        <v>156</v>
      </c>
      <c r="B36" s="57">
        <v>118</v>
      </c>
      <c r="C36" s="61">
        <v>543500</v>
      </c>
      <c r="D36" s="59">
        <v>1325</v>
      </c>
      <c r="E36" s="62">
        <f t="shared" si="0"/>
        <v>2.437902483900644E-3</v>
      </c>
      <c r="F36" s="59">
        <v>3670.37</v>
      </c>
    </row>
    <row r="37" spans="1:6" x14ac:dyDescent="0.2">
      <c r="A37" s="60" t="s">
        <v>157</v>
      </c>
      <c r="B37" s="57">
        <v>58</v>
      </c>
      <c r="C37" s="61">
        <v>463000</v>
      </c>
      <c r="D37" s="59">
        <v>1500</v>
      </c>
      <c r="E37" s="62">
        <f t="shared" si="0"/>
        <v>3.2397408207343412E-3</v>
      </c>
      <c r="F37" s="59">
        <v>5719.04</v>
      </c>
    </row>
    <row r="38" spans="1:6" x14ac:dyDescent="0.2">
      <c r="A38" s="60" t="s">
        <v>158</v>
      </c>
      <c r="B38" s="57">
        <v>152</v>
      </c>
      <c r="C38" s="61">
        <v>365500</v>
      </c>
      <c r="D38" s="59">
        <v>1395</v>
      </c>
      <c r="E38" s="62">
        <f t="shared" si="0"/>
        <v>3.8166894664842682E-3</v>
      </c>
      <c r="F38" s="59">
        <v>2894.08</v>
      </c>
    </row>
    <row r="39" spans="1:6" x14ac:dyDescent="0.2">
      <c r="A39" s="60" t="s">
        <v>159</v>
      </c>
      <c r="B39" s="57">
        <v>100</v>
      </c>
      <c r="C39" s="61">
        <v>400000</v>
      </c>
      <c r="D39" s="59">
        <v>895</v>
      </c>
      <c r="E39" s="62">
        <f t="shared" si="0"/>
        <v>2.2374999999999999E-3</v>
      </c>
      <c r="F39" s="59">
        <v>2755.92</v>
      </c>
    </row>
    <row r="40" spans="1:6" x14ac:dyDescent="0.2">
      <c r="A40" s="60" t="s">
        <v>160</v>
      </c>
      <c r="B40" s="57">
        <v>89</v>
      </c>
      <c r="C40" s="61">
        <v>230500</v>
      </c>
      <c r="D40" s="59">
        <v>700</v>
      </c>
      <c r="E40" s="62">
        <f t="shared" si="0"/>
        <v>3.036876355748373E-3</v>
      </c>
      <c r="F40" s="59">
        <v>3313.51</v>
      </c>
    </row>
    <row r="41" spans="1:6" x14ac:dyDescent="0.2">
      <c r="A41" s="60" t="s">
        <v>161</v>
      </c>
      <c r="B41" s="57">
        <v>61</v>
      </c>
      <c r="C41" s="61">
        <v>606480</v>
      </c>
      <c r="D41" s="59">
        <v>2275</v>
      </c>
      <c r="E41" s="62">
        <f t="shared" si="0"/>
        <v>3.7511542012927056E-3</v>
      </c>
      <c r="F41" s="59">
        <v>9256.1200000000008</v>
      </c>
    </row>
    <row r="42" spans="1:6" x14ac:dyDescent="0.2">
      <c r="A42" s="60" t="s">
        <v>162</v>
      </c>
      <c r="B42" s="57">
        <v>262</v>
      </c>
      <c r="C42" s="61">
        <v>330585</v>
      </c>
      <c r="D42" s="59">
        <v>894.5</v>
      </c>
      <c r="E42" s="62">
        <f t="shared" si="0"/>
        <v>2.7058093984905548E-3</v>
      </c>
      <c r="F42" s="59">
        <v>5310</v>
      </c>
    </row>
    <row r="43" spans="1:6" x14ac:dyDescent="0.2">
      <c r="A43" s="60" t="s">
        <v>163</v>
      </c>
      <c r="B43" s="57">
        <v>156</v>
      </c>
      <c r="C43" s="61">
        <v>685000</v>
      </c>
      <c r="D43" s="59">
        <v>2089</v>
      </c>
      <c r="E43" s="62">
        <f t="shared" si="0"/>
        <v>3.0496350364963504E-3</v>
      </c>
      <c r="F43" s="59">
        <v>6281.17</v>
      </c>
    </row>
    <row r="44" spans="1:6" x14ac:dyDescent="0.2">
      <c r="A44" s="60" t="s">
        <v>164</v>
      </c>
      <c r="B44" s="57">
        <v>53</v>
      </c>
      <c r="C44" s="61">
        <v>660000</v>
      </c>
      <c r="D44" s="59">
        <v>1250</v>
      </c>
      <c r="E44" s="62">
        <f t="shared" si="0"/>
        <v>1.893939393939394E-3</v>
      </c>
      <c r="F44" s="59">
        <v>4114.62</v>
      </c>
    </row>
    <row r="45" spans="1:6" x14ac:dyDescent="0.2">
      <c r="A45" s="60" t="s">
        <v>165</v>
      </c>
      <c r="B45" s="57">
        <v>35</v>
      </c>
      <c r="C45" s="61">
        <v>201900</v>
      </c>
      <c r="D45" s="59">
        <v>749</v>
      </c>
      <c r="E45" s="62">
        <f t="shared" si="0"/>
        <v>3.7097573055968301E-3</v>
      </c>
      <c r="F45" s="59">
        <v>1744.78</v>
      </c>
    </row>
    <row r="46" spans="1:6" x14ac:dyDescent="0.2">
      <c r="A46" s="60" t="s">
        <v>166</v>
      </c>
      <c r="B46" s="57">
        <v>177</v>
      </c>
      <c r="C46" s="61">
        <v>637500</v>
      </c>
      <c r="D46" s="59">
        <v>1260</v>
      </c>
      <c r="E46" s="62">
        <f t="shared" si="0"/>
        <v>1.9764705882352939E-3</v>
      </c>
      <c r="F46" s="59">
        <v>3149.2</v>
      </c>
    </row>
    <row r="47" spans="1:6" x14ac:dyDescent="0.2">
      <c r="A47" s="60" t="s">
        <v>167</v>
      </c>
      <c r="B47" s="57">
        <v>107</v>
      </c>
      <c r="C47" s="61">
        <v>710000</v>
      </c>
      <c r="D47" s="59">
        <v>1705</v>
      </c>
      <c r="E47" s="62">
        <f t="shared" si="0"/>
        <v>2.4014084507042255E-3</v>
      </c>
      <c r="F47" s="59">
        <v>5701.68</v>
      </c>
    </row>
    <row r="48" spans="1:6" x14ac:dyDescent="0.2">
      <c r="A48" s="60" t="s">
        <v>168</v>
      </c>
      <c r="B48" s="57">
        <v>58</v>
      </c>
      <c r="C48" s="61">
        <v>176000</v>
      </c>
      <c r="D48" s="59">
        <v>661</v>
      </c>
      <c r="E48" s="62">
        <f t="shared" si="0"/>
        <v>3.7556818181818182E-3</v>
      </c>
      <c r="F48" s="59">
        <v>1184.56</v>
      </c>
    </row>
    <row r="49" spans="1:6" x14ac:dyDescent="0.2">
      <c r="A49" s="60" t="s">
        <v>169</v>
      </c>
      <c r="B49" s="57">
        <v>200</v>
      </c>
      <c r="C49" s="61">
        <v>438000</v>
      </c>
      <c r="D49" s="59">
        <v>1060</v>
      </c>
      <c r="E49" s="62">
        <f t="shared" si="0"/>
        <v>2.4200913242009132E-3</v>
      </c>
      <c r="F49" s="59">
        <v>2627.56</v>
      </c>
    </row>
    <row r="50" spans="1:6" x14ac:dyDescent="0.2">
      <c r="A50" s="60" t="s">
        <v>170</v>
      </c>
      <c r="B50" s="57">
        <v>25</v>
      </c>
      <c r="C50" s="61">
        <v>525000</v>
      </c>
      <c r="D50" s="59">
        <v>970</v>
      </c>
      <c r="E50" s="62">
        <f t="shared" si="0"/>
        <v>1.8476190476190476E-3</v>
      </c>
      <c r="F50" s="59">
        <v>4672.92</v>
      </c>
    </row>
    <row r="51" spans="1:6" x14ac:dyDescent="0.2">
      <c r="A51" s="60" t="s">
        <v>171</v>
      </c>
      <c r="B51" s="57">
        <v>126</v>
      </c>
      <c r="C51" s="61">
        <v>305000</v>
      </c>
      <c r="D51" s="59">
        <v>900</v>
      </c>
      <c r="E51" s="62">
        <f t="shared" si="0"/>
        <v>2.9508196721311475E-3</v>
      </c>
      <c r="F51" s="59">
        <v>2362.16</v>
      </c>
    </row>
    <row r="52" spans="1:6" x14ac:dyDescent="0.2">
      <c r="A52" s="60" t="s">
        <v>172</v>
      </c>
      <c r="B52" s="57">
        <v>1085</v>
      </c>
      <c r="C52" s="61">
        <v>385000</v>
      </c>
      <c r="D52" s="59">
        <v>1330</v>
      </c>
      <c r="E52" s="62">
        <f t="shared" si="0"/>
        <v>3.4545454545454545E-3</v>
      </c>
      <c r="F52" s="59">
        <v>3514.44</v>
      </c>
    </row>
    <row r="53" spans="1:6" x14ac:dyDescent="0.2">
      <c r="A53" s="60" t="s">
        <v>173</v>
      </c>
      <c r="B53" s="57">
        <v>49</v>
      </c>
      <c r="C53" s="61">
        <v>501227</v>
      </c>
      <c r="D53" s="59">
        <v>1550</v>
      </c>
      <c r="E53" s="62">
        <f t="shared" si="0"/>
        <v>3.0924112228591038E-3</v>
      </c>
      <c r="F53" s="59">
        <v>6602.67</v>
      </c>
    </row>
    <row r="54" spans="1:6" x14ac:dyDescent="0.2">
      <c r="A54" s="60" t="s">
        <v>174</v>
      </c>
      <c r="B54" s="57">
        <v>50</v>
      </c>
      <c r="C54" s="61">
        <v>680000</v>
      </c>
      <c r="D54" s="59">
        <v>1175</v>
      </c>
      <c r="E54" s="62">
        <f t="shared" si="0"/>
        <v>1.7279411764705883E-3</v>
      </c>
      <c r="F54" s="59">
        <v>5351.27</v>
      </c>
    </row>
    <row r="55" spans="1:6" x14ac:dyDescent="0.2">
      <c r="A55" s="60" t="s">
        <v>175</v>
      </c>
      <c r="B55" s="57">
        <v>114</v>
      </c>
      <c r="C55" s="61">
        <v>630000</v>
      </c>
      <c r="D55" s="59">
        <v>1229</v>
      </c>
      <c r="E55" s="62">
        <f t="shared" si="0"/>
        <v>1.9507936507936509E-3</v>
      </c>
      <c r="F55" s="59">
        <v>5757.32</v>
      </c>
    </row>
    <row r="56" spans="1:6" x14ac:dyDescent="0.2">
      <c r="A56" s="60" t="s">
        <v>176</v>
      </c>
      <c r="B56" s="57">
        <v>81</v>
      </c>
      <c r="C56" s="61">
        <v>279500</v>
      </c>
      <c r="D56" s="59">
        <v>787.5</v>
      </c>
      <c r="E56" s="62">
        <f t="shared" si="0"/>
        <v>2.8175313059033988E-3</v>
      </c>
      <c r="F56" s="59">
        <v>1984.02</v>
      </c>
    </row>
    <row r="57" spans="1:6" x14ac:dyDescent="0.2">
      <c r="A57" s="60" t="s">
        <v>177</v>
      </c>
      <c r="B57" s="57">
        <v>217</v>
      </c>
      <c r="C57" s="61">
        <v>164500</v>
      </c>
      <c r="D57" s="59">
        <v>775</v>
      </c>
      <c r="E57" s="62">
        <f t="shared" si="0"/>
        <v>4.7112462006079023E-3</v>
      </c>
      <c r="F57" s="59">
        <v>1583.75</v>
      </c>
    </row>
    <row r="58" spans="1:6" x14ac:dyDescent="0.2">
      <c r="A58" s="60" t="s">
        <v>178</v>
      </c>
      <c r="B58" s="57">
        <v>527</v>
      </c>
      <c r="C58" s="61">
        <v>496500</v>
      </c>
      <c r="D58" s="59">
        <v>1344</v>
      </c>
      <c r="E58" s="62">
        <f t="shared" si="0"/>
        <v>2.7069486404833836E-3</v>
      </c>
      <c r="F58" s="59">
        <v>2497.6799999999998</v>
      </c>
    </row>
    <row r="59" spans="1:6" x14ac:dyDescent="0.2">
      <c r="A59" s="60" t="s">
        <v>179</v>
      </c>
      <c r="B59" s="57">
        <v>156</v>
      </c>
      <c r="C59" s="61">
        <v>237000</v>
      </c>
      <c r="D59" s="59">
        <v>1400</v>
      </c>
      <c r="E59" s="62">
        <f t="shared" si="0"/>
        <v>5.9071729957805904E-3</v>
      </c>
      <c r="F59" s="59">
        <v>5248.7</v>
      </c>
    </row>
    <row r="60" spans="1:6" x14ac:dyDescent="0.2">
      <c r="A60" s="60" t="s">
        <v>180</v>
      </c>
      <c r="B60" s="57">
        <v>841</v>
      </c>
      <c r="C60" s="61">
        <v>665000</v>
      </c>
      <c r="D60" s="59">
        <v>1350</v>
      </c>
      <c r="E60" s="62">
        <f t="shared" si="0"/>
        <v>2.0300751879699249E-3</v>
      </c>
      <c r="F60" s="59">
        <v>8271.8700000000008</v>
      </c>
    </row>
    <row r="61" spans="1:6" x14ac:dyDescent="0.2">
      <c r="A61" s="60" t="s">
        <v>181</v>
      </c>
      <c r="B61" s="57">
        <v>45</v>
      </c>
      <c r="C61" s="61">
        <v>180000</v>
      </c>
      <c r="D61" s="59">
        <v>838</v>
      </c>
      <c r="E61" s="62">
        <f t="shared" si="0"/>
        <v>4.6555555555555551E-3</v>
      </c>
      <c r="F61" s="59">
        <v>1112.33</v>
      </c>
    </row>
    <row r="62" spans="1:6" x14ac:dyDescent="0.2">
      <c r="A62" s="60" t="s">
        <v>182</v>
      </c>
      <c r="B62" s="57">
        <v>89</v>
      </c>
      <c r="C62" s="61">
        <v>441050</v>
      </c>
      <c r="D62" s="59">
        <v>1050</v>
      </c>
      <c r="E62" s="62">
        <f t="shared" si="0"/>
        <v>2.380682462305861E-3</v>
      </c>
      <c r="F62" s="59">
        <v>1614.66</v>
      </c>
    </row>
    <row r="63" spans="1:6" x14ac:dyDescent="0.2">
      <c r="A63" s="60" t="s">
        <v>183</v>
      </c>
      <c r="B63" s="57">
        <v>33</v>
      </c>
      <c r="C63" s="61">
        <v>322502</v>
      </c>
      <c r="D63" s="59">
        <v>950</v>
      </c>
      <c r="E63" s="62">
        <f t="shared" si="0"/>
        <v>2.9457181660888926E-3</v>
      </c>
      <c r="F63" s="59">
        <v>4744.21</v>
      </c>
    </row>
    <row r="64" spans="1:6" x14ac:dyDescent="0.2">
      <c r="A64" s="60" t="s">
        <v>184</v>
      </c>
      <c r="B64" s="57">
        <v>602</v>
      </c>
      <c r="C64" s="61">
        <v>338750</v>
      </c>
      <c r="D64" s="59">
        <v>1045</v>
      </c>
      <c r="E64" s="62">
        <f t="shared" si="0"/>
        <v>3.0848708487084871E-3</v>
      </c>
      <c r="F64" s="59">
        <v>3442.33</v>
      </c>
    </row>
    <row r="65" spans="1:6" x14ac:dyDescent="0.2">
      <c r="A65" s="60" t="s">
        <v>185</v>
      </c>
      <c r="B65" s="57">
        <v>801</v>
      </c>
      <c r="C65" s="61">
        <v>220000</v>
      </c>
      <c r="D65" s="59">
        <v>1300</v>
      </c>
      <c r="E65" s="62">
        <f t="shared" si="0"/>
        <v>5.909090909090909E-3</v>
      </c>
      <c r="F65" s="59">
        <v>3837.64</v>
      </c>
    </row>
    <row r="66" spans="1:6" x14ac:dyDescent="0.2">
      <c r="A66" s="60" t="s">
        <v>186</v>
      </c>
      <c r="B66" s="57">
        <v>37</v>
      </c>
      <c r="C66" s="61">
        <v>208500</v>
      </c>
      <c r="D66" s="59">
        <v>700</v>
      </c>
      <c r="E66" s="62">
        <f t="shared" ref="E66:E129" si="1">D66/C66</f>
        <v>3.357314148681055E-3</v>
      </c>
      <c r="F66" s="59">
        <v>1232.3900000000001</v>
      </c>
    </row>
    <row r="67" spans="1:6" x14ac:dyDescent="0.2">
      <c r="A67" s="60" t="s">
        <v>187</v>
      </c>
      <c r="B67" s="57">
        <v>47</v>
      </c>
      <c r="C67" s="61">
        <v>155000</v>
      </c>
      <c r="D67" s="59">
        <v>897.5</v>
      </c>
      <c r="E67" s="62">
        <f t="shared" si="1"/>
        <v>5.7903225806451609E-3</v>
      </c>
      <c r="F67" s="59">
        <v>1547</v>
      </c>
    </row>
    <row r="68" spans="1:6" x14ac:dyDescent="0.2">
      <c r="A68" s="60" t="s">
        <v>188</v>
      </c>
      <c r="B68" s="57">
        <v>43</v>
      </c>
      <c r="C68" s="61">
        <v>230000</v>
      </c>
      <c r="D68" s="59">
        <v>800</v>
      </c>
      <c r="E68" s="62">
        <f t="shared" si="1"/>
        <v>3.4782608695652175E-3</v>
      </c>
      <c r="F68" s="59">
        <v>1674.97</v>
      </c>
    </row>
    <row r="69" spans="1:6" x14ac:dyDescent="0.2">
      <c r="A69" s="60" t="s">
        <v>189</v>
      </c>
      <c r="B69" s="57">
        <v>54</v>
      </c>
      <c r="C69" s="61">
        <v>500000</v>
      </c>
      <c r="D69" s="59">
        <v>1212.5</v>
      </c>
      <c r="E69" s="62">
        <f t="shared" si="1"/>
        <v>2.4250000000000001E-3</v>
      </c>
      <c r="F69" s="59">
        <v>3772.48</v>
      </c>
    </row>
    <row r="70" spans="1:6" x14ac:dyDescent="0.2">
      <c r="A70" s="60" t="s">
        <v>190</v>
      </c>
      <c r="B70" s="57">
        <v>115</v>
      </c>
      <c r="C70" s="61">
        <v>282635</v>
      </c>
      <c r="D70" s="59">
        <v>925</v>
      </c>
      <c r="E70" s="62">
        <f t="shared" si="1"/>
        <v>3.2727723035009819E-3</v>
      </c>
      <c r="F70" s="59">
        <v>1131.07</v>
      </c>
    </row>
    <row r="71" spans="1:6" x14ac:dyDescent="0.2">
      <c r="A71" s="60" t="s">
        <v>191</v>
      </c>
      <c r="B71" s="57">
        <v>66</v>
      </c>
      <c r="C71" s="61">
        <v>342125</v>
      </c>
      <c r="D71" s="59">
        <v>1100</v>
      </c>
      <c r="E71" s="62">
        <f t="shared" si="1"/>
        <v>3.2151991231275118E-3</v>
      </c>
      <c r="F71" s="59">
        <v>2006.86</v>
      </c>
    </row>
    <row r="72" spans="1:6" x14ac:dyDescent="0.2">
      <c r="A72" s="60" t="s">
        <v>192</v>
      </c>
      <c r="B72" s="57">
        <v>75</v>
      </c>
      <c r="C72" s="61">
        <v>520000</v>
      </c>
      <c r="D72" s="59">
        <v>1695</v>
      </c>
      <c r="E72" s="62">
        <f t="shared" si="1"/>
        <v>3.2596153846153847E-3</v>
      </c>
      <c r="F72" s="59">
        <v>6143.62</v>
      </c>
    </row>
    <row r="73" spans="1:6" x14ac:dyDescent="0.2">
      <c r="A73" s="60" t="s">
        <v>193</v>
      </c>
      <c r="B73" s="57">
        <v>86</v>
      </c>
      <c r="C73" s="61">
        <v>269192</v>
      </c>
      <c r="D73" s="59">
        <v>865</v>
      </c>
      <c r="E73" s="62">
        <f t="shared" si="1"/>
        <v>3.213319860917115E-3</v>
      </c>
      <c r="F73" s="59">
        <v>3245.03</v>
      </c>
    </row>
    <row r="74" spans="1:6" x14ac:dyDescent="0.2">
      <c r="A74" s="60" t="s">
        <v>194</v>
      </c>
      <c r="B74" s="57">
        <v>210</v>
      </c>
      <c r="C74" s="61">
        <v>502400</v>
      </c>
      <c r="D74" s="59">
        <v>1275</v>
      </c>
      <c r="E74" s="62">
        <f t="shared" si="1"/>
        <v>2.5378184713375795E-3</v>
      </c>
      <c r="F74" s="59">
        <v>4351.2299999999996</v>
      </c>
    </row>
    <row r="75" spans="1:6" x14ac:dyDescent="0.2">
      <c r="A75" s="60" t="s">
        <v>195</v>
      </c>
      <c r="B75" s="57">
        <v>89</v>
      </c>
      <c r="C75" s="61">
        <v>365250</v>
      </c>
      <c r="D75" s="59">
        <v>1399.5</v>
      </c>
      <c r="E75" s="62">
        <f t="shared" si="1"/>
        <v>3.8316221765913759E-3</v>
      </c>
      <c r="F75" s="59">
        <v>4599.1899999999996</v>
      </c>
    </row>
    <row r="76" spans="1:6" x14ac:dyDescent="0.2">
      <c r="A76" s="60" t="s">
        <v>196</v>
      </c>
      <c r="B76" s="57">
        <v>71</v>
      </c>
      <c r="C76" s="61">
        <v>290000</v>
      </c>
      <c r="D76" s="59">
        <v>950</v>
      </c>
      <c r="E76" s="62">
        <f t="shared" si="1"/>
        <v>3.2758620689655174E-3</v>
      </c>
      <c r="F76" s="59">
        <v>1568.48</v>
      </c>
    </row>
    <row r="77" spans="1:6" x14ac:dyDescent="0.2">
      <c r="A77" s="60" t="s">
        <v>197</v>
      </c>
      <c r="B77" s="57">
        <v>85</v>
      </c>
      <c r="C77" s="61">
        <v>142500</v>
      </c>
      <c r="D77" s="59">
        <v>775</v>
      </c>
      <c r="E77" s="62">
        <f t="shared" si="1"/>
        <v>5.4385964912280699E-3</v>
      </c>
      <c r="F77" s="59">
        <v>3110.78</v>
      </c>
    </row>
    <row r="78" spans="1:6" x14ac:dyDescent="0.2">
      <c r="A78" s="60" t="s">
        <v>198</v>
      </c>
      <c r="B78" s="57">
        <v>62</v>
      </c>
      <c r="C78" s="61">
        <v>251000</v>
      </c>
      <c r="D78" s="59">
        <v>850</v>
      </c>
      <c r="E78" s="62">
        <f t="shared" si="1"/>
        <v>3.3864541832669321E-3</v>
      </c>
      <c r="F78" s="59">
        <v>3959</v>
      </c>
    </row>
    <row r="79" spans="1:6" x14ac:dyDescent="0.2">
      <c r="A79" s="60" t="s">
        <v>199</v>
      </c>
      <c r="B79" s="57">
        <v>110</v>
      </c>
      <c r="C79" s="61">
        <v>1500000</v>
      </c>
      <c r="D79" s="59">
        <v>1845</v>
      </c>
      <c r="E79" s="62">
        <f t="shared" si="1"/>
        <v>1.23E-3</v>
      </c>
      <c r="F79" s="59">
        <v>8160.62</v>
      </c>
    </row>
    <row r="80" spans="1:6" x14ac:dyDescent="0.2">
      <c r="A80" s="60" t="s">
        <v>200</v>
      </c>
      <c r="B80" s="57">
        <v>118</v>
      </c>
      <c r="C80" s="61">
        <v>625000</v>
      </c>
      <c r="D80" s="59">
        <v>1000</v>
      </c>
      <c r="E80" s="62">
        <f t="shared" si="1"/>
        <v>1.6000000000000001E-3</v>
      </c>
      <c r="F80" s="59">
        <v>4087.96</v>
      </c>
    </row>
    <row r="81" spans="1:6" x14ac:dyDescent="0.2">
      <c r="A81" s="60" t="s">
        <v>201</v>
      </c>
      <c r="B81" s="57">
        <v>35</v>
      </c>
      <c r="C81" s="61">
        <v>137100</v>
      </c>
      <c r="D81" s="59">
        <v>705</v>
      </c>
      <c r="E81" s="62">
        <f t="shared" si="1"/>
        <v>5.1422319474835887E-3</v>
      </c>
      <c r="F81" s="59">
        <v>2201.15</v>
      </c>
    </row>
    <row r="82" spans="1:6" x14ac:dyDescent="0.2">
      <c r="A82" s="60" t="s">
        <v>202</v>
      </c>
      <c r="B82" s="57">
        <v>31</v>
      </c>
      <c r="C82" s="61">
        <v>304116</v>
      </c>
      <c r="D82" s="59">
        <v>1000</v>
      </c>
      <c r="E82" s="62">
        <f t="shared" si="1"/>
        <v>3.2882189690775889E-3</v>
      </c>
      <c r="F82" s="59">
        <v>4937.22</v>
      </c>
    </row>
    <row r="83" spans="1:6" x14ac:dyDescent="0.2">
      <c r="A83" s="60" t="s">
        <v>203</v>
      </c>
      <c r="B83" s="57">
        <v>236</v>
      </c>
      <c r="C83" s="61">
        <v>682000</v>
      </c>
      <c r="D83" s="59">
        <v>1495</v>
      </c>
      <c r="E83" s="62">
        <f t="shared" si="1"/>
        <v>2.1920821114369501E-3</v>
      </c>
      <c r="F83" s="59">
        <v>3669.78</v>
      </c>
    </row>
    <row r="84" spans="1:6" x14ac:dyDescent="0.2">
      <c r="A84" s="60" t="s">
        <v>204</v>
      </c>
      <c r="B84" s="57">
        <v>84</v>
      </c>
      <c r="C84" s="61">
        <v>201750</v>
      </c>
      <c r="D84" s="59">
        <v>1025</v>
      </c>
      <c r="E84" s="62">
        <f t="shared" si="1"/>
        <v>5.0805452292441138E-3</v>
      </c>
      <c r="F84" s="59">
        <v>1380.08</v>
      </c>
    </row>
    <row r="85" spans="1:6" x14ac:dyDescent="0.2">
      <c r="A85" s="60" t="s">
        <v>205</v>
      </c>
      <c r="B85" s="57">
        <v>91</v>
      </c>
      <c r="C85" s="61">
        <v>450000</v>
      </c>
      <c r="D85" s="59">
        <v>1025</v>
      </c>
      <c r="E85" s="62">
        <f t="shared" si="1"/>
        <v>2.2777777777777779E-3</v>
      </c>
      <c r="F85" s="59">
        <v>2711.36</v>
      </c>
    </row>
    <row r="86" spans="1:6" x14ac:dyDescent="0.2">
      <c r="A86" s="60" t="s">
        <v>206</v>
      </c>
      <c r="B86" s="57">
        <v>1</v>
      </c>
      <c r="C86" s="61">
        <v>142000</v>
      </c>
      <c r="D86" s="59">
        <v>600</v>
      </c>
      <c r="E86" s="62">
        <f t="shared" si="1"/>
        <v>4.2253521126760559E-3</v>
      </c>
      <c r="F86" s="59">
        <v>1496.41</v>
      </c>
    </row>
    <row r="87" spans="1:6" x14ac:dyDescent="0.2">
      <c r="A87" s="60" t="s">
        <v>207</v>
      </c>
      <c r="B87" s="57">
        <v>29</v>
      </c>
      <c r="C87" s="61">
        <v>1700000</v>
      </c>
      <c r="D87" s="59">
        <v>2800</v>
      </c>
      <c r="E87" s="62">
        <f t="shared" si="1"/>
        <v>1.6470588235294118E-3</v>
      </c>
      <c r="F87" s="59">
        <v>15636.9</v>
      </c>
    </row>
    <row r="88" spans="1:6" x14ac:dyDescent="0.2">
      <c r="A88" s="60" t="s">
        <v>208</v>
      </c>
      <c r="B88" s="57">
        <v>45</v>
      </c>
      <c r="C88" s="61">
        <v>340500</v>
      </c>
      <c r="D88" s="59">
        <v>1400</v>
      </c>
      <c r="E88" s="62">
        <f t="shared" si="1"/>
        <v>4.1116005873715125E-3</v>
      </c>
      <c r="F88" s="59">
        <v>2311.37</v>
      </c>
    </row>
    <row r="89" spans="1:6" x14ac:dyDescent="0.2">
      <c r="A89" s="60" t="s">
        <v>209</v>
      </c>
      <c r="B89" s="57">
        <v>72</v>
      </c>
      <c r="C89" s="61">
        <v>136500</v>
      </c>
      <c r="D89" s="59">
        <v>800</v>
      </c>
      <c r="E89" s="62">
        <f t="shared" si="1"/>
        <v>5.8608058608058608E-3</v>
      </c>
      <c r="F89" s="59">
        <v>867.92</v>
      </c>
    </row>
    <row r="90" spans="1:6" x14ac:dyDescent="0.2">
      <c r="A90" s="60" t="s">
        <v>210</v>
      </c>
      <c r="B90" s="57">
        <v>71</v>
      </c>
      <c r="C90" s="61">
        <v>1220000</v>
      </c>
      <c r="D90" s="59">
        <v>2400</v>
      </c>
      <c r="E90" s="62">
        <f t="shared" si="1"/>
        <v>1.9672131147540984E-3</v>
      </c>
      <c r="F90" s="59">
        <v>17131.84</v>
      </c>
    </row>
    <row r="91" spans="1:6" x14ac:dyDescent="0.2">
      <c r="A91" s="60" t="s">
        <v>211</v>
      </c>
      <c r="B91" s="57">
        <v>113</v>
      </c>
      <c r="C91" s="61">
        <v>260000</v>
      </c>
      <c r="D91" s="59">
        <v>1140</v>
      </c>
      <c r="E91" s="62">
        <f t="shared" si="1"/>
        <v>4.3846153846153844E-3</v>
      </c>
      <c r="F91" s="59">
        <v>4349.5</v>
      </c>
    </row>
    <row r="92" spans="1:6" x14ac:dyDescent="0.2">
      <c r="A92" s="60" t="s">
        <v>212</v>
      </c>
      <c r="B92" s="57">
        <v>53</v>
      </c>
      <c r="C92" s="61">
        <v>187300</v>
      </c>
      <c r="D92" s="59">
        <v>700</v>
      </c>
      <c r="E92" s="62">
        <f t="shared" si="1"/>
        <v>3.7373198077949813E-3</v>
      </c>
      <c r="F92" s="59">
        <v>1233.58</v>
      </c>
    </row>
    <row r="93" spans="1:6" x14ac:dyDescent="0.2">
      <c r="A93" s="60" t="s">
        <v>213</v>
      </c>
      <c r="B93" s="57">
        <v>122</v>
      </c>
      <c r="C93" s="61">
        <v>356067</v>
      </c>
      <c r="D93" s="59">
        <v>825</v>
      </c>
      <c r="E93" s="62">
        <f t="shared" si="1"/>
        <v>2.3169796695565723E-3</v>
      </c>
      <c r="F93" s="59">
        <v>2631.88</v>
      </c>
    </row>
    <row r="94" spans="1:6" x14ac:dyDescent="0.2">
      <c r="A94" s="60" t="s">
        <v>214</v>
      </c>
      <c r="B94" s="57">
        <v>392</v>
      </c>
      <c r="C94" s="61">
        <v>151632</v>
      </c>
      <c r="D94" s="59">
        <v>850</v>
      </c>
      <c r="E94" s="62">
        <f t="shared" si="1"/>
        <v>5.6056769019731979E-3</v>
      </c>
      <c r="F94" s="59">
        <v>1142.5999999999999</v>
      </c>
    </row>
    <row r="95" spans="1:6" x14ac:dyDescent="0.2">
      <c r="A95" s="60" t="s">
        <v>215</v>
      </c>
      <c r="B95" s="57">
        <v>70</v>
      </c>
      <c r="C95" s="61">
        <v>300000</v>
      </c>
      <c r="D95" s="59">
        <v>965</v>
      </c>
      <c r="E95" s="62">
        <f t="shared" si="1"/>
        <v>3.2166666666666667E-3</v>
      </c>
      <c r="F95" s="59">
        <v>3109.33</v>
      </c>
    </row>
    <row r="96" spans="1:6" x14ac:dyDescent="0.2">
      <c r="A96" s="60" t="s">
        <v>216</v>
      </c>
      <c r="B96" s="57">
        <v>42</v>
      </c>
      <c r="C96" s="61">
        <v>312500</v>
      </c>
      <c r="D96" s="59">
        <v>1040</v>
      </c>
      <c r="E96" s="62">
        <f t="shared" si="1"/>
        <v>3.3279999999999998E-3</v>
      </c>
      <c r="F96" s="59">
        <v>4625.82</v>
      </c>
    </row>
    <row r="97" spans="1:6" x14ac:dyDescent="0.2">
      <c r="A97" s="60" t="s">
        <v>217</v>
      </c>
      <c r="B97" s="57">
        <v>69</v>
      </c>
      <c r="C97" s="61">
        <v>166667</v>
      </c>
      <c r="D97" s="59">
        <v>705</v>
      </c>
      <c r="E97" s="62">
        <f t="shared" si="1"/>
        <v>4.2299915400169199E-3</v>
      </c>
      <c r="F97" s="59">
        <v>4235.8500000000004</v>
      </c>
    </row>
    <row r="98" spans="1:6" x14ac:dyDescent="0.2">
      <c r="A98" s="60" t="s">
        <v>218</v>
      </c>
      <c r="B98" s="57">
        <v>63</v>
      </c>
      <c r="C98" s="61">
        <v>244072</v>
      </c>
      <c r="D98" s="59">
        <v>900</v>
      </c>
      <c r="E98" s="62">
        <f t="shared" si="1"/>
        <v>3.6874364941492676E-3</v>
      </c>
      <c r="F98" s="59">
        <v>3153.05</v>
      </c>
    </row>
    <row r="99" spans="1:6" x14ac:dyDescent="0.2">
      <c r="A99" s="60" t="s">
        <v>219</v>
      </c>
      <c r="B99" s="57">
        <v>154</v>
      </c>
      <c r="C99" s="61">
        <v>450000</v>
      </c>
      <c r="D99" s="59">
        <v>1364.5</v>
      </c>
      <c r="E99" s="62">
        <f t="shared" si="1"/>
        <v>3.0322222222222222E-3</v>
      </c>
      <c r="F99" s="59">
        <v>2103.44</v>
      </c>
    </row>
    <row r="100" spans="1:6" x14ac:dyDescent="0.2">
      <c r="A100" s="60" t="s">
        <v>220</v>
      </c>
      <c r="B100" s="57">
        <v>1</v>
      </c>
      <c r="C100" s="61">
        <v>329450</v>
      </c>
      <c r="D100" s="59">
        <v>1250</v>
      </c>
      <c r="E100" s="62">
        <f t="shared" si="1"/>
        <v>3.7942024586431933E-3</v>
      </c>
      <c r="F100" s="59">
        <v>2170.33</v>
      </c>
    </row>
    <row r="101" spans="1:6" x14ac:dyDescent="0.2">
      <c r="A101" s="60" t="s">
        <v>221</v>
      </c>
      <c r="B101" s="57">
        <v>474</v>
      </c>
      <c r="C101" s="61">
        <v>485000</v>
      </c>
      <c r="D101" s="59">
        <v>2000</v>
      </c>
      <c r="E101" s="62">
        <f t="shared" si="1"/>
        <v>4.1237113402061857E-3</v>
      </c>
      <c r="F101" s="59">
        <v>4293.2</v>
      </c>
    </row>
    <row r="102" spans="1:6" x14ac:dyDescent="0.2">
      <c r="A102" s="60" t="s">
        <v>222</v>
      </c>
      <c r="B102" s="57">
        <v>93</v>
      </c>
      <c r="C102" s="61">
        <v>565250</v>
      </c>
      <c r="D102" s="59">
        <v>1697.5</v>
      </c>
      <c r="E102" s="62">
        <f t="shared" si="1"/>
        <v>3.0030959752321983E-3</v>
      </c>
      <c r="F102" s="59">
        <v>7202.89</v>
      </c>
    </row>
    <row r="103" spans="1:6" x14ac:dyDescent="0.2">
      <c r="A103" s="60" t="s">
        <v>223</v>
      </c>
      <c r="B103" s="57">
        <v>324</v>
      </c>
      <c r="C103" s="61">
        <v>512050</v>
      </c>
      <c r="D103" s="59">
        <v>875</v>
      </c>
      <c r="E103" s="62">
        <f t="shared" si="1"/>
        <v>1.7088174982911825E-3</v>
      </c>
      <c r="F103" s="59">
        <v>2730.58</v>
      </c>
    </row>
    <row r="104" spans="1:6" x14ac:dyDescent="0.2">
      <c r="A104" s="60" t="s">
        <v>224</v>
      </c>
      <c r="B104" s="57">
        <v>161</v>
      </c>
      <c r="C104" s="61">
        <v>525000</v>
      </c>
      <c r="D104" s="59">
        <v>3000</v>
      </c>
      <c r="E104" s="62">
        <f t="shared" si="1"/>
        <v>5.7142857142857143E-3</v>
      </c>
      <c r="F104" s="59">
        <v>3854.2</v>
      </c>
    </row>
    <row r="105" spans="1:6" x14ac:dyDescent="0.2">
      <c r="A105" s="60" t="s">
        <v>225</v>
      </c>
      <c r="B105" s="57">
        <v>66</v>
      </c>
      <c r="C105" s="61">
        <v>649669</v>
      </c>
      <c r="D105" s="59">
        <v>1475</v>
      </c>
      <c r="E105" s="62">
        <f t="shared" si="1"/>
        <v>2.2703869201085476E-3</v>
      </c>
      <c r="F105" s="59">
        <v>5451.95</v>
      </c>
    </row>
    <row r="106" spans="1:6" x14ac:dyDescent="0.2">
      <c r="A106" s="60" t="s">
        <v>226</v>
      </c>
      <c r="B106" s="57">
        <v>39</v>
      </c>
      <c r="C106" s="61">
        <v>193000</v>
      </c>
      <c r="D106" s="59">
        <v>981</v>
      </c>
      <c r="E106" s="62">
        <f t="shared" si="1"/>
        <v>5.0829015544041449E-3</v>
      </c>
      <c r="F106" s="59">
        <v>410.77</v>
      </c>
    </row>
    <row r="107" spans="1:6" x14ac:dyDescent="0.2">
      <c r="A107" s="60" t="s">
        <v>227</v>
      </c>
      <c r="B107" s="57">
        <v>133</v>
      </c>
      <c r="C107" s="61">
        <v>1053000</v>
      </c>
      <c r="D107" s="59">
        <v>2800</v>
      </c>
      <c r="E107" s="62">
        <f t="shared" si="1"/>
        <v>2.6590693257359924E-3</v>
      </c>
      <c r="F107" s="59">
        <v>8116.44</v>
      </c>
    </row>
    <row r="108" spans="1:6" x14ac:dyDescent="0.2">
      <c r="A108" s="60" t="s">
        <v>228</v>
      </c>
      <c r="B108" s="57">
        <v>142</v>
      </c>
      <c r="C108" s="61">
        <v>1100000</v>
      </c>
      <c r="D108" s="59">
        <v>1584</v>
      </c>
      <c r="E108" s="62">
        <f t="shared" si="1"/>
        <v>1.4400000000000001E-3</v>
      </c>
      <c r="F108" s="59">
        <v>7034.48</v>
      </c>
    </row>
    <row r="109" spans="1:6" x14ac:dyDescent="0.2">
      <c r="A109" s="60" t="s">
        <v>229</v>
      </c>
      <c r="B109" s="57">
        <v>95</v>
      </c>
      <c r="C109" s="61">
        <v>1070125</v>
      </c>
      <c r="D109" s="59">
        <v>1836</v>
      </c>
      <c r="E109" s="62">
        <f t="shared" si="1"/>
        <v>1.715687419693961E-3</v>
      </c>
      <c r="F109" s="59">
        <v>4711.74</v>
      </c>
    </row>
    <row r="110" spans="1:6" x14ac:dyDescent="0.2">
      <c r="A110" s="60" t="s">
        <v>230</v>
      </c>
      <c r="B110" s="57">
        <v>111</v>
      </c>
      <c r="C110" s="61">
        <v>452000</v>
      </c>
      <c r="D110" s="59">
        <v>1805</v>
      </c>
      <c r="E110" s="62">
        <f t="shared" si="1"/>
        <v>3.9933628318584071E-3</v>
      </c>
      <c r="F110" s="59">
        <v>10611.9</v>
      </c>
    </row>
    <row r="111" spans="1:6" x14ac:dyDescent="0.2">
      <c r="A111" s="60" t="s">
        <v>231</v>
      </c>
      <c r="B111" s="57">
        <v>128</v>
      </c>
      <c r="C111" s="61">
        <v>219950</v>
      </c>
      <c r="D111" s="59">
        <v>795</v>
      </c>
      <c r="E111" s="62">
        <f t="shared" si="1"/>
        <v>3.6144578313253013E-3</v>
      </c>
      <c r="F111" s="59">
        <v>1286.21</v>
      </c>
    </row>
    <row r="112" spans="1:6" x14ac:dyDescent="0.2">
      <c r="A112" s="60" t="s">
        <v>232</v>
      </c>
      <c r="B112" s="57">
        <v>332</v>
      </c>
      <c r="C112" s="61">
        <v>330000</v>
      </c>
      <c r="D112" s="59">
        <v>1600</v>
      </c>
      <c r="E112" s="62">
        <f t="shared" si="1"/>
        <v>4.8484848484848485E-3</v>
      </c>
      <c r="F112" s="59">
        <v>3509.19</v>
      </c>
    </row>
    <row r="113" spans="1:6" x14ac:dyDescent="0.2">
      <c r="A113" s="60" t="s">
        <v>233</v>
      </c>
      <c r="B113" s="57">
        <v>86</v>
      </c>
      <c r="C113" s="61">
        <v>710719</v>
      </c>
      <c r="D113" s="59">
        <v>1350</v>
      </c>
      <c r="E113" s="62">
        <f t="shared" si="1"/>
        <v>1.8994848878389349E-3</v>
      </c>
      <c r="F113" s="59">
        <v>3372.58</v>
      </c>
    </row>
    <row r="114" spans="1:6" x14ac:dyDescent="0.2">
      <c r="A114" s="60" t="s">
        <v>234</v>
      </c>
      <c r="B114" s="57">
        <v>601</v>
      </c>
      <c r="C114" s="61">
        <v>355000</v>
      </c>
      <c r="D114" s="59">
        <v>1550</v>
      </c>
      <c r="E114" s="62">
        <f t="shared" si="1"/>
        <v>4.3661971830985915E-3</v>
      </c>
      <c r="F114" s="59">
        <v>2976.66</v>
      </c>
    </row>
    <row r="115" spans="1:6" x14ac:dyDescent="0.2">
      <c r="A115" s="60" t="s">
        <v>235</v>
      </c>
      <c r="B115" s="57">
        <v>119</v>
      </c>
      <c r="C115" s="61">
        <v>340000</v>
      </c>
      <c r="D115" s="59">
        <v>1177.5</v>
      </c>
      <c r="E115" s="62">
        <f t="shared" si="1"/>
        <v>3.4632352941176472E-3</v>
      </c>
      <c r="F115" s="59">
        <v>2991.58</v>
      </c>
    </row>
    <row r="116" spans="1:6" x14ac:dyDescent="0.2">
      <c r="A116" s="60" t="s">
        <v>236</v>
      </c>
      <c r="B116" s="57">
        <v>28</v>
      </c>
      <c r="C116" s="61">
        <v>282775</v>
      </c>
      <c r="D116" s="59">
        <v>750</v>
      </c>
      <c r="E116" s="62">
        <f t="shared" si="1"/>
        <v>2.6522853859075237E-3</v>
      </c>
      <c r="F116" s="59">
        <v>1108.52</v>
      </c>
    </row>
    <row r="117" spans="1:6" x14ac:dyDescent="0.2">
      <c r="A117" s="60" t="s">
        <v>237</v>
      </c>
      <c r="B117" s="57">
        <v>80</v>
      </c>
      <c r="C117" s="61">
        <v>461150</v>
      </c>
      <c r="D117" s="59">
        <v>1075</v>
      </c>
      <c r="E117" s="62">
        <f t="shared" si="1"/>
        <v>2.3311286999891574E-3</v>
      </c>
      <c r="F117" s="59">
        <v>3382.2</v>
      </c>
    </row>
    <row r="118" spans="1:6" x14ac:dyDescent="0.2">
      <c r="A118" s="60" t="s">
        <v>238</v>
      </c>
      <c r="B118" s="57">
        <v>79</v>
      </c>
      <c r="C118" s="61">
        <v>860000</v>
      </c>
      <c r="D118" s="59">
        <v>2150</v>
      </c>
      <c r="E118" s="62">
        <f t="shared" si="1"/>
        <v>2.5000000000000001E-3</v>
      </c>
      <c r="F118" s="59">
        <v>7791.34</v>
      </c>
    </row>
    <row r="119" spans="1:6" x14ac:dyDescent="0.2">
      <c r="A119" s="60" t="s">
        <v>239</v>
      </c>
      <c r="B119" s="57">
        <v>96</v>
      </c>
      <c r="C119" s="61">
        <v>997500</v>
      </c>
      <c r="D119" s="59">
        <v>1800</v>
      </c>
      <c r="E119" s="62">
        <f t="shared" si="1"/>
        <v>1.8045112781954887E-3</v>
      </c>
      <c r="F119" s="59">
        <v>3855</v>
      </c>
    </row>
    <row r="120" spans="1:6" x14ac:dyDescent="0.2">
      <c r="A120" s="60" t="s">
        <v>240</v>
      </c>
      <c r="B120" s="57">
        <v>60</v>
      </c>
      <c r="C120" s="61">
        <v>350000</v>
      </c>
      <c r="D120" s="59">
        <v>1500</v>
      </c>
      <c r="E120" s="62">
        <f t="shared" si="1"/>
        <v>4.2857142857142859E-3</v>
      </c>
      <c r="F120" s="59">
        <v>5567.08</v>
      </c>
    </row>
    <row r="121" spans="1:6" x14ac:dyDescent="0.2">
      <c r="A121" s="60" t="s">
        <v>241</v>
      </c>
      <c r="B121" s="57">
        <v>82</v>
      </c>
      <c r="C121" s="61">
        <v>305000</v>
      </c>
      <c r="D121" s="59">
        <v>1250</v>
      </c>
      <c r="E121" s="62">
        <f t="shared" si="1"/>
        <v>4.0983606557377051E-3</v>
      </c>
      <c r="F121" s="59">
        <v>6536.5</v>
      </c>
    </row>
    <row r="122" spans="1:6" x14ac:dyDescent="0.2">
      <c r="A122" s="60" t="s">
        <v>242</v>
      </c>
      <c r="B122" s="57">
        <v>73</v>
      </c>
      <c r="C122" s="61">
        <v>535000</v>
      </c>
      <c r="D122" s="59">
        <v>1650</v>
      </c>
      <c r="E122" s="62">
        <f t="shared" si="1"/>
        <v>3.0841121495327104E-3</v>
      </c>
      <c r="F122" s="59">
        <v>3360.53</v>
      </c>
    </row>
    <row r="123" spans="1:6" x14ac:dyDescent="0.2">
      <c r="A123" s="60" t="s">
        <v>243</v>
      </c>
      <c r="B123" s="57">
        <v>45</v>
      </c>
      <c r="C123" s="61">
        <v>384150</v>
      </c>
      <c r="D123" s="59">
        <v>1284.5</v>
      </c>
      <c r="E123" s="62">
        <f t="shared" si="1"/>
        <v>3.3437459325784198E-3</v>
      </c>
      <c r="F123" s="59">
        <v>3680.64</v>
      </c>
    </row>
    <row r="124" spans="1:6" x14ac:dyDescent="0.2">
      <c r="A124" s="60" t="s">
        <v>244</v>
      </c>
      <c r="B124" s="57">
        <v>32</v>
      </c>
      <c r="C124" s="61">
        <v>235000</v>
      </c>
      <c r="D124" s="59">
        <v>950</v>
      </c>
      <c r="E124" s="62">
        <f t="shared" si="1"/>
        <v>4.0425531914893616E-3</v>
      </c>
      <c r="F124" s="59">
        <v>4510</v>
      </c>
    </row>
    <row r="125" spans="1:6" x14ac:dyDescent="0.2">
      <c r="A125" s="60" t="s">
        <v>245</v>
      </c>
      <c r="B125" s="57">
        <v>35</v>
      </c>
      <c r="C125" s="61">
        <v>160000</v>
      </c>
      <c r="D125" s="59">
        <v>750</v>
      </c>
      <c r="E125" s="62">
        <f t="shared" si="1"/>
        <v>4.6874999999999998E-3</v>
      </c>
      <c r="F125" s="59">
        <v>971</v>
      </c>
    </row>
    <row r="126" spans="1:6" x14ac:dyDescent="0.2">
      <c r="A126" s="60" t="s">
        <v>246</v>
      </c>
      <c r="B126" s="57">
        <v>88</v>
      </c>
      <c r="C126" s="61">
        <v>437500</v>
      </c>
      <c r="D126" s="59">
        <v>1300</v>
      </c>
      <c r="E126" s="62">
        <f t="shared" si="1"/>
        <v>2.9714285714285715E-3</v>
      </c>
      <c r="F126" s="59">
        <v>4776</v>
      </c>
    </row>
    <row r="127" spans="1:6" x14ac:dyDescent="0.2">
      <c r="A127" s="60" t="s">
        <v>247</v>
      </c>
      <c r="B127" s="57">
        <v>153</v>
      </c>
      <c r="C127" s="61">
        <v>246000</v>
      </c>
      <c r="D127" s="59">
        <v>1066</v>
      </c>
      <c r="E127" s="62">
        <f t="shared" si="1"/>
        <v>4.3333333333333331E-3</v>
      </c>
      <c r="F127" s="59">
        <v>2384</v>
      </c>
    </row>
    <row r="128" spans="1:6" x14ac:dyDescent="0.2">
      <c r="A128" s="60" t="s">
        <v>248</v>
      </c>
      <c r="B128" s="57">
        <v>245</v>
      </c>
      <c r="C128" s="61">
        <v>597500</v>
      </c>
      <c r="D128" s="59">
        <v>1500</v>
      </c>
      <c r="E128" s="62">
        <f t="shared" si="1"/>
        <v>2.5104602510460251E-3</v>
      </c>
      <c r="F128" s="59">
        <v>5757.91</v>
      </c>
    </row>
    <row r="129" spans="1:6" x14ac:dyDescent="0.2">
      <c r="A129" s="60" t="s">
        <v>249</v>
      </c>
      <c r="B129" s="57">
        <v>33</v>
      </c>
      <c r="C129" s="61">
        <v>402500</v>
      </c>
      <c r="D129" s="59">
        <v>1390</v>
      </c>
      <c r="E129" s="62">
        <f t="shared" si="1"/>
        <v>3.4534161490683232E-3</v>
      </c>
      <c r="F129" s="59">
        <v>5477.56</v>
      </c>
    </row>
    <row r="130" spans="1:6" x14ac:dyDescent="0.2">
      <c r="A130" s="60" t="s">
        <v>250</v>
      </c>
      <c r="B130" s="57">
        <v>760</v>
      </c>
      <c r="C130" s="61">
        <v>995000</v>
      </c>
      <c r="D130" s="59">
        <v>2500</v>
      </c>
      <c r="E130" s="62">
        <f t="shared" ref="E130:E193" si="2">D130/C130</f>
        <v>2.5125628140703518E-3</v>
      </c>
      <c r="F130" s="59">
        <v>11413.69</v>
      </c>
    </row>
    <row r="131" spans="1:6" x14ac:dyDescent="0.2">
      <c r="A131" s="60" t="s">
        <v>251</v>
      </c>
      <c r="B131" s="57">
        <v>90</v>
      </c>
      <c r="C131" s="61">
        <v>595250</v>
      </c>
      <c r="D131" s="59">
        <v>1495</v>
      </c>
      <c r="E131" s="62">
        <f t="shared" si="2"/>
        <v>2.51154976900462E-3</v>
      </c>
      <c r="F131" s="59">
        <v>3463.52</v>
      </c>
    </row>
    <row r="132" spans="1:6" x14ac:dyDescent="0.2">
      <c r="A132" s="60" t="s">
        <v>252</v>
      </c>
      <c r="B132" s="57">
        <v>96</v>
      </c>
      <c r="C132" s="61">
        <v>166749</v>
      </c>
      <c r="D132" s="59">
        <v>875</v>
      </c>
      <c r="E132" s="62">
        <f t="shared" si="2"/>
        <v>5.247407780556405E-3</v>
      </c>
      <c r="F132" s="59">
        <v>2765.25</v>
      </c>
    </row>
    <row r="133" spans="1:6" x14ac:dyDescent="0.2">
      <c r="A133" s="60" t="s">
        <v>253</v>
      </c>
      <c r="B133" s="57">
        <v>70</v>
      </c>
      <c r="C133" s="61">
        <v>230000</v>
      </c>
      <c r="D133" s="59">
        <v>902.5</v>
      </c>
      <c r="E133" s="62">
        <f t="shared" si="2"/>
        <v>3.9239130434782611E-3</v>
      </c>
      <c r="F133" s="59">
        <v>1270.08</v>
      </c>
    </row>
    <row r="134" spans="1:6" x14ac:dyDescent="0.2">
      <c r="A134" s="60" t="s">
        <v>254</v>
      </c>
      <c r="B134" s="57">
        <v>70</v>
      </c>
      <c r="C134" s="61">
        <v>269037</v>
      </c>
      <c r="D134" s="59">
        <v>825</v>
      </c>
      <c r="E134" s="62">
        <f t="shared" si="2"/>
        <v>3.0664927128982258E-3</v>
      </c>
      <c r="F134" s="59">
        <v>4084.33</v>
      </c>
    </row>
    <row r="135" spans="1:6" x14ac:dyDescent="0.2">
      <c r="A135" s="60" t="s">
        <v>255</v>
      </c>
      <c r="B135" s="57">
        <v>183</v>
      </c>
      <c r="C135" s="61">
        <v>440000</v>
      </c>
      <c r="D135" s="59">
        <v>1075</v>
      </c>
      <c r="E135" s="62">
        <f t="shared" si="2"/>
        <v>2.4431818181818183E-3</v>
      </c>
      <c r="F135" s="59">
        <v>1871.12</v>
      </c>
    </row>
    <row r="136" spans="1:6" x14ac:dyDescent="0.2">
      <c r="A136" s="60" t="s">
        <v>256</v>
      </c>
      <c r="B136" s="57">
        <v>63</v>
      </c>
      <c r="C136" s="61">
        <v>493762</v>
      </c>
      <c r="D136" s="59">
        <v>1475</v>
      </c>
      <c r="E136" s="62">
        <f t="shared" si="2"/>
        <v>2.9872691701670036E-3</v>
      </c>
      <c r="F136" s="59">
        <v>7114.19</v>
      </c>
    </row>
    <row r="137" spans="1:6" x14ac:dyDescent="0.2">
      <c r="A137" s="60" t="s">
        <v>257</v>
      </c>
      <c r="B137" s="57">
        <v>117</v>
      </c>
      <c r="C137" s="61">
        <v>422800</v>
      </c>
      <c r="D137" s="59">
        <v>1372.5</v>
      </c>
      <c r="E137" s="62">
        <f t="shared" si="2"/>
        <v>3.2462157048249764E-3</v>
      </c>
      <c r="F137" s="59">
        <v>3728.47</v>
      </c>
    </row>
    <row r="138" spans="1:6" x14ac:dyDescent="0.2">
      <c r="A138" s="60" t="s">
        <v>258</v>
      </c>
      <c r="B138" s="57">
        <v>98</v>
      </c>
      <c r="C138" s="61">
        <v>200000</v>
      </c>
      <c r="D138" s="59">
        <v>800</v>
      </c>
      <c r="E138" s="62">
        <f t="shared" si="2"/>
        <v>4.0000000000000001E-3</v>
      </c>
      <c r="F138" s="59">
        <v>846.2</v>
      </c>
    </row>
    <row r="139" spans="1:6" x14ac:dyDescent="0.2">
      <c r="A139" s="60" t="s">
        <v>259</v>
      </c>
      <c r="B139" s="57">
        <v>50</v>
      </c>
      <c r="C139" s="61">
        <v>1190000</v>
      </c>
      <c r="D139" s="59">
        <v>2100</v>
      </c>
      <c r="E139" s="62">
        <f t="shared" si="2"/>
        <v>1.7647058823529412E-3</v>
      </c>
      <c r="F139" s="59">
        <v>7803.23</v>
      </c>
    </row>
    <row r="140" spans="1:6" x14ac:dyDescent="0.2">
      <c r="A140" s="60" t="s">
        <v>260</v>
      </c>
      <c r="B140" s="57">
        <v>39</v>
      </c>
      <c r="C140" s="61">
        <v>696931</v>
      </c>
      <c r="D140" s="59">
        <v>1995</v>
      </c>
      <c r="E140" s="62">
        <f t="shared" si="2"/>
        <v>2.8625502381153943E-3</v>
      </c>
      <c r="F140" s="59">
        <v>5765.06</v>
      </c>
    </row>
    <row r="141" spans="1:6" x14ac:dyDescent="0.2">
      <c r="A141" s="60" t="s">
        <v>261</v>
      </c>
      <c r="B141" s="57">
        <v>89</v>
      </c>
      <c r="C141" s="61">
        <v>359599</v>
      </c>
      <c r="D141" s="59">
        <v>1295</v>
      </c>
      <c r="E141" s="62">
        <f t="shared" si="2"/>
        <v>3.601233596311447E-3</v>
      </c>
      <c r="F141" s="59">
        <v>4583.88</v>
      </c>
    </row>
    <row r="142" spans="1:6" x14ac:dyDescent="0.2">
      <c r="A142" s="60" t="s">
        <v>262</v>
      </c>
      <c r="B142" s="57">
        <v>24</v>
      </c>
      <c r="C142" s="61">
        <v>92325</v>
      </c>
      <c r="D142" s="59">
        <v>825</v>
      </c>
      <c r="E142" s="62">
        <f t="shared" si="2"/>
        <v>8.9358245329000819E-3</v>
      </c>
      <c r="F142" s="59">
        <v>1653</v>
      </c>
    </row>
    <row r="143" spans="1:6" x14ac:dyDescent="0.2">
      <c r="A143" s="60" t="s">
        <v>263</v>
      </c>
      <c r="B143" s="57">
        <v>99</v>
      </c>
      <c r="C143" s="61">
        <v>194500</v>
      </c>
      <c r="D143" s="59">
        <v>775</v>
      </c>
      <c r="E143" s="62">
        <f t="shared" si="2"/>
        <v>3.9845758354755782E-3</v>
      </c>
      <c r="F143" s="59">
        <v>763.74</v>
      </c>
    </row>
    <row r="144" spans="1:6" x14ac:dyDescent="0.2">
      <c r="A144" s="60" t="s">
        <v>264</v>
      </c>
      <c r="B144" s="57">
        <v>54</v>
      </c>
      <c r="C144" s="61">
        <v>398950</v>
      </c>
      <c r="D144" s="59">
        <v>1085</v>
      </c>
      <c r="E144" s="62">
        <f t="shared" si="2"/>
        <v>2.7196390525128463E-3</v>
      </c>
      <c r="F144" s="59">
        <v>3018</v>
      </c>
    </row>
    <row r="145" spans="1:6" x14ac:dyDescent="0.2">
      <c r="A145" s="60" t="s">
        <v>265</v>
      </c>
      <c r="B145" s="57">
        <v>46</v>
      </c>
      <c r="C145" s="61">
        <v>142000</v>
      </c>
      <c r="D145" s="59">
        <v>725</v>
      </c>
      <c r="E145" s="62">
        <f t="shared" si="2"/>
        <v>5.1056338028169015E-3</v>
      </c>
      <c r="F145" s="59">
        <v>2267.84</v>
      </c>
    </row>
    <row r="146" spans="1:6" x14ac:dyDescent="0.2">
      <c r="A146" s="60" t="s">
        <v>266</v>
      </c>
      <c r="B146" s="57">
        <v>44</v>
      </c>
      <c r="C146" s="61">
        <v>205000</v>
      </c>
      <c r="D146" s="59">
        <v>1000</v>
      </c>
      <c r="E146" s="62">
        <f t="shared" si="2"/>
        <v>4.8780487804878049E-3</v>
      </c>
      <c r="F146" s="59">
        <v>1297.5899999999999</v>
      </c>
    </row>
    <row r="147" spans="1:6" x14ac:dyDescent="0.2">
      <c r="A147" s="60" t="s">
        <v>267</v>
      </c>
      <c r="B147" s="57">
        <v>93</v>
      </c>
      <c r="C147" s="61">
        <v>385700</v>
      </c>
      <c r="D147" s="59">
        <v>850</v>
      </c>
      <c r="E147" s="62">
        <f t="shared" si="2"/>
        <v>2.2037853253824217E-3</v>
      </c>
      <c r="F147" s="59">
        <v>1935.19</v>
      </c>
    </row>
    <row r="148" spans="1:6" x14ac:dyDescent="0.2">
      <c r="A148" s="60" t="s">
        <v>268</v>
      </c>
      <c r="B148" s="57">
        <v>31</v>
      </c>
      <c r="C148" s="61">
        <v>258100</v>
      </c>
      <c r="D148" s="59">
        <v>1125</v>
      </c>
      <c r="E148" s="62">
        <f t="shared" si="2"/>
        <v>4.3587756683456024E-3</v>
      </c>
      <c r="F148" s="59">
        <v>927.76</v>
      </c>
    </row>
    <row r="149" spans="1:6" x14ac:dyDescent="0.2">
      <c r="A149" s="60" t="s">
        <v>269</v>
      </c>
      <c r="B149" s="57">
        <v>46</v>
      </c>
      <c r="C149" s="61">
        <v>227600</v>
      </c>
      <c r="D149" s="59">
        <v>655</v>
      </c>
      <c r="E149" s="62">
        <f t="shared" si="2"/>
        <v>2.8778558875219682E-3</v>
      </c>
      <c r="F149" s="59">
        <v>895.17</v>
      </c>
    </row>
    <row r="150" spans="1:6" x14ac:dyDescent="0.2">
      <c r="A150" s="60" t="s">
        <v>270</v>
      </c>
      <c r="B150" s="57">
        <v>61</v>
      </c>
      <c r="C150" s="61">
        <v>800000</v>
      </c>
      <c r="D150" s="59">
        <v>2032.5</v>
      </c>
      <c r="E150" s="62">
        <f t="shared" si="2"/>
        <v>2.5406249999999999E-3</v>
      </c>
      <c r="F150" s="59">
        <v>6076.75</v>
      </c>
    </row>
    <row r="151" spans="1:6" x14ac:dyDescent="0.2">
      <c r="A151" s="60" t="s">
        <v>271</v>
      </c>
      <c r="B151" s="57">
        <v>50</v>
      </c>
      <c r="C151" s="61">
        <v>638500</v>
      </c>
      <c r="D151" s="59">
        <v>1672.5</v>
      </c>
      <c r="E151" s="62">
        <f t="shared" si="2"/>
        <v>2.6194205168363354E-3</v>
      </c>
      <c r="F151" s="59">
        <v>5618.52</v>
      </c>
    </row>
    <row r="152" spans="1:6" x14ac:dyDescent="0.2">
      <c r="A152" s="60" t="s">
        <v>272</v>
      </c>
      <c r="B152" s="57">
        <v>52</v>
      </c>
      <c r="C152" s="61">
        <v>975000</v>
      </c>
      <c r="D152" s="59">
        <v>2736</v>
      </c>
      <c r="E152" s="62">
        <f t="shared" si="2"/>
        <v>2.8061538461538462E-3</v>
      </c>
      <c r="F152" s="59">
        <v>4282.7700000000004</v>
      </c>
    </row>
    <row r="153" spans="1:6" x14ac:dyDescent="0.2">
      <c r="A153" s="60" t="s">
        <v>273</v>
      </c>
      <c r="B153" s="57">
        <v>40</v>
      </c>
      <c r="C153" s="61">
        <v>279000</v>
      </c>
      <c r="D153" s="59">
        <v>1047</v>
      </c>
      <c r="E153" s="62">
        <f t="shared" si="2"/>
        <v>3.7526881720430106E-3</v>
      </c>
      <c r="F153" s="59">
        <v>3406.04</v>
      </c>
    </row>
    <row r="154" spans="1:6" x14ac:dyDescent="0.2">
      <c r="A154" s="60" t="s">
        <v>274</v>
      </c>
      <c r="B154" s="57">
        <v>47</v>
      </c>
      <c r="C154" s="61">
        <v>309000</v>
      </c>
      <c r="D154" s="59">
        <v>850</v>
      </c>
      <c r="E154" s="62">
        <f t="shared" si="2"/>
        <v>2.750809061488673E-3</v>
      </c>
      <c r="F154" s="59">
        <v>1336.72</v>
      </c>
    </row>
    <row r="155" spans="1:6" x14ac:dyDescent="0.2">
      <c r="A155" s="60" t="s">
        <v>275</v>
      </c>
      <c r="B155" s="57">
        <v>221</v>
      </c>
      <c r="C155" s="61">
        <v>417900</v>
      </c>
      <c r="D155" s="59">
        <v>1230</v>
      </c>
      <c r="E155" s="62">
        <f t="shared" si="2"/>
        <v>2.9432878679109837E-3</v>
      </c>
      <c r="F155" s="59">
        <v>2870.5</v>
      </c>
    </row>
    <row r="156" spans="1:6" x14ac:dyDescent="0.2">
      <c r="A156" s="60" t="s">
        <v>276</v>
      </c>
      <c r="B156" s="57">
        <v>101</v>
      </c>
      <c r="C156" s="61">
        <v>347500</v>
      </c>
      <c r="D156" s="59">
        <v>1355.5</v>
      </c>
      <c r="E156" s="62">
        <f t="shared" si="2"/>
        <v>3.9007194244604316E-3</v>
      </c>
      <c r="F156" s="59">
        <v>4981.1499999999996</v>
      </c>
    </row>
    <row r="157" spans="1:6" x14ac:dyDescent="0.2">
      <c r="A157" s="60" t="s">
        <v>277</v>
      </c>
      <c r="B157" s="57">
        <v>150</v>
      </c>
      <c r="C157" s="61">
        <v>129900</v>
      </c>
      <c r="D157" s="59">
        <v>675</v>
      </c>
      <c r="E157" s="62">
        <f t="shared" si="2"/>
        <v>5.1963048498845262E-3</v>
      </c>
      <c r="F157" s="59">
        <v>1925.94</v>
      </c>
    </row>
    <row r="158" spans="1:6" x14ac:dyDescent="0.2">
      <c r="A158" s="60" t="s">
        <v>278</v>
      </c>
      <c r="B158" s="57">
        <v>47</v>
      </c>
      <c r="C158" s="61">
        <v>680509</v>
      </c>
      <c r="D158" s="59">
        <v>1776</v>
      </c>
      <c r="E158" s="62">
        <f t="shared" si="2"/>
        <v>2.6098111854508904E-3</v>
      </c>
      <c r="F158" s="59">
        <v>6538.35</v>
      </c>
    </row>
    <row r="159" spans="1:6" x14ac:dyDescent="0.2">
      <c r="A159" s="60" t="s">
        <v>279</v>
      </c>
      <c r="B159" s="57">
        <v>27</v>
      </c>
      <c r="C159" s="61">
        <v>300000</v>
      </c>
      <c r="D159" s="59">
        <v>1400</v>
      </c>
      <c r="E159" s="62">
        <f t="shared" si="2"/>
        <v>4.6666666666666671E-3</v>
      </c>
      <c r="F159" s="59">
        <v>2393.64</v>
      </c>
    </row>
    <row r="160" spans="1:6" x14ac:dyDescent="0.2">
      <c r="A160" s="60" t="s">
        <v>280</v>
      </c>
      <c r="B160" s="57">
        <v>483</v>
      </c>
      <c r="C160" s="61">
        <v>418500</v>
      </c>
      <c r="D160" s="59">
        <v>1500</v>
      </c>
      <c r="E160" s="62">
        <f t="shared" si="2"/>
        <v>3.5842293906810036E-3</v>
      </c>
      <c r="F160" s="59">
        <v>3579.71</v>
      </c>
    </row>
    <row r="161" spans="1:6" x14ac:dyDescent="0.2">
      <c r="A161" s="60" t="s">
        <v>281</v>
      </c>
      <c r="B161" s="57">
        <v>24</v>
      </c>
      <c r="C161" s="61">
        <v>177514</v>
      </c>
      <c r="D161" s="59">
        <v>722.5</v>
      </c>
      <c r="E161" s="62">
        <f t="shared" si="2"/>
        <v>4.070101513120092E-3</v>
      </c>
      <c r="F161" s="59">
        <v>1048.2</v>
      </c>
    </row>
    <row r="162" spans="1:6" x14ac:dyDescent="0.2">
      <c r="A162" s="60" t="s">
        <v>282</v>
      </c>
      <c r="B162" s="57">
        <v>46</v>
      </c>
      <c r="C162" s="61">
        <v>230800</v>
      </c>
      <c r="D162" s="59">
        <v>875</v>
      </c>
      <c r="E162" s="62">
        <f t="shared" si="2"/>
        <v>3.7911611785095322E-3</v>
      </c>
      <c r="F162" s="59">
        <v>3272.11</v>
      </c>
    </row>
    <row r="163" spans="1:6" x14ac:dyDescent="0.2">
      <c r="A163" s="60" t="s">
        <v>283</v>
      </c>
      <c r="B163" s="57">
        <v>109</v>
      </c>
      <c r="C163" s="61">
        <v>1375000</v>
      </c>
      <c r="D163" s="59">
        <v>2300</v>
      </c>
      <c r="E163" s="62">
        <f t="shared" si="2"/>
        <v>1.6727272727272728E-3</v>
      </c>
      <c r="F163" s="59">
        <v>8879.3799999999992</v>
      </c>
    </row>
    <row r="164" spans="1:6" x14ac:dyDescent="0.2">
      <c r="A164" s="60" t="s">
        <v>284</v>
      </c>
      <c r="B164" s="57">
        <v>93</v>
      </c>
      <c r="C164" s="61">
        <v>468800</v>
      </c>
      <c r="D164" s="59">
        <v>1177</v>
      </c>
      <c r="E164" s="62">
        <f t="shared" si="2"/>
        <v>2.5106655290102389E-3</v>
      </c>
      <c r="F164" s="59">
        <v>3788.9</v>
      </c>
    </row>
    <row r="165" spans="1:6" x14ac:dyDescent="0.2">
      <c r="A165" s="60" t="s">
        <v>285</v>
      </c>
      <c r="B165" s="57">
        <v>48</v>
      </c>
      <c r="C165" s="61">
        <v>582500</v>
      </c>
      <c r="D165" s="59">
        <v>895</v>
      </c>
      <c r="E165" s="62">
        <f t="shared" si="2"/>
        <v>1.536480686695279E-3</v>
      </c>
      <c r="F165" s="59">
        <v>4484.2</v>
      </c>
    </row>
    <row r="166" spans="1:6" x14ac:dyDescent="0.2">
      <c r="A166" s="60" t="s">
        <v>286</v>
      </c>
      <c r="B166" s="57">
        <v>68</v>
      </c>
      <c r="C166" s="61">
        <v>229900</v>
      </c>
      <c r="D166" s="59">
        <v>822.5</v>
      </c>
      <c r="E166" s="62">
        <f t="shared" si="2"/>
        <v>3.5776424532405395E-3</v>
      </c>
      <c r="F166" s="59">
        <v>1424.59</v>
      </c>
    </row>
    <row r="167" spans="1:6" x14ac:dyDescent="0.2">
      <c r="A167" s="60" t="s">
        <v>287</v>
      </c>
      <c r="B167" s="57">
        <v>114</v>
      </c>
      <c r="C167" s="61">
        <v>436573</v>
      </c>
      <c r="D167" s="59">
        <v>1101</v>
      </c>
      <c r="E167" s="62">
        <f t="shared" si="2"/>
        <v>2.5219150061959856E-3</v>
      </c>
      <c r="F167" s="59">
        <v>5874.76</v>
      </c>
    </row>
    <row r="168" spans="1:6" x14ac:dyDescent="0.2">
      <c r="A168" s="60" t="s">
        <v>288</v>
      </c>
      <c r="B168" s="57">
        <v>84</v>
      </c>
      <c r="C168" s="61">
        <v>459500</v>
      </c>
      <c r="D168" s="59">
        <v>943</v>
      </c>
      <c r="E168" s="62">
        <f t="shared" si="2"/>
        <v>2.0522306855277474E-3</v>
      </c>
      <c r="F168" s="59">
        <v>1859.31</v>
      </c>
    </row>
    <row r="169" spans="1:6" x14ac:dyDescent="0.2">
      <c r="A169" s="60" t="s">
        <v>289</v>
      </c>
      <c r="B169" s="57">
        <v>91</v>
      </c>
      <c r="C169" s="61">
        <v>288725</v>
      </c>
      <c r="D169" s="59">
        <v>900</v>
      </c>
      <c r="E169" s="62">
        <f t="shared" si="2"/>
        <v>3.1171530002597628E-3</v>
      </c>
      <c r="F169" s="59">
        <v>1772.86</v>
      </c>
    </row>
    <row r="170" spans="1:6" x14ac:dyDescent="0.2">
      <c r="A170" s="60" t="s">
        <v>290</v>
      </c>
      <c r="B170" s="57">
        <v>180</v>
      </c>
      <c r="C170" s="61">
        <v>480000</v>
      </c>
      <c r="D170" s="59">
        <v>1203.5</v>
      </c>
      <c r="E170" s="62">
        <f t="shared" si="2"/>
        <v>2.5072916666666668E-3</v>
      </c>
      <c r="F170" s="59">
        <v>3630.75</v>
      </c>
    </row>
    <row r="171" spans="1:6" x14ac:dyDescent="0.2">
      <c r="A171" s="60" t="s">
        <v>291</v>
      </c>
      <c r="B171" s="57">
        <v>79</v>
      </c>
      <c r="C171" s="61">
        <v>346750</v>
      </c>
      <c r="D171" s="59">
        <v>765</v>
      </c>
      <c r="E171" s="62">
        <f t="shared" si="2"/>
        <v>2.2062004325883199E-3</v>
      </c>
      <c r="F171" s="59">
        <v>1393.5</v>
      </c>
    </row>
    <row r="172" spans="1:6" x14ac:dyDescent="0.2">
      <c r="A172" s="60" t="s">
        <v>292</v>
      </c>
      <c r="B172" s="57">
        <v>64</v>
      </c>
      <c r="C172" s="61">
        <v>321000</v>
      </c>
      <c r="D172" s="59">
        <v>1067</v>
      </c>
      <c r="E172" s="62">
        <f t="shared" si="2"/>
        <v>3.32398753894081E-3</v>
      </c>
      <c r="F172" s="59">
        <v>2208.63</v>
      </c>
    </row>
    <row r="173" spans="1:6" x14ac:dyDescent="0.2">
      <c r="A173" s="60" t="s">
        <v>293</v>
      </c>
      <c r="B173" s="57">
        <v>170</v>
      </c>
      <c r="C173" s="61">
        <v>646500</v>
      </c>
      <c r="D173" s="59">
        <v>1950</v>
      </c>
      <c r="E173" s="62">
        <f t="shared" si="2"/>
        <v>3.0162412993039443E-3</v>
      </c>
      <c r="F173" s="59">
        <v>3633.76</v>
      </c>
    </row>
    <row r="174" spans="1:6" x14ac:dyDescent="0.2">
      <c r="A174" s="60" t="s">
        <v>294</v>
      </c>
      <c r="B174" s="57">
        <v>53</v>
      </c>
      <c r="C174" s="61">
        <v>833800</v>
      </c>
      <c r="D174" s="59">
        <v>2000</v>
      </c>
      <c r="E174" s="62">
        <f t="shared" si="2"/>
        <v>2.3986567522187576E-3</v>
      </c>
      <c r="F174" s="59">
        <v>2288.6999999999998</v>
      </c>
    </row>
    <row r="175" spans="1:6" x14ac:dyDescent="0.2">
      <c r="A175" s="60" t="s">
        <v>295</v>
      </c>
      <c r="B175" s="57">
        <v>32</v>
      </c>
      <c r="C175" s="61">
        <v>393480</v>
      </c>
      <c r="D175" s="59">
        <v>800</v>
      </c>
      <c r="E175" s="62">
        <f t="shared" si="2"/>
        <v>2.0331401850157567E-3</v>
      </c>
      <c r="F175" s="59">
        <v>1242.25</v>
      </c>
    </row>
    <row r="176" spans="1:6" x14ac:dyDescent="0.2">
      <c r="A176" s="60" t="s">
        <v>296</v>
      </c>
      <c r="B176" s="57">
        <v>93</v>
      </c>
      <c r="C176" s="61">
        <v>614460</v>
      </c>
      <c r="D176" s="59">
        <v>1295</v>
      </c>
      <c r="E176" s="62">
        <f t="shared" si="2"/>
        <v>2.1075415812257916E-3</v>
      </c>
      <c r="F176" s="59">
        <v>8079.63</v>
      </c>
    </row>
    <row r="177" spans="1:6" x14ac:dyDescent="0.2">
      <c r="A177" s="60" t="s">
        <v>297</v>
      </c>
      <c r="B177" s="57">
        <v>8</v>
      </c>
      <c r="C177" s="61">
        <v>163750</v>
      </c>
      <c r="D177" s="59">
        <v>795</v>
      </c>
      <c r="E177" s="62">
        <f t="shared" si="2"/>
        <v>4.854961832061069E-3</v>
      </c>
      <c r="F177" s="59">
        <v>3012</v>
      </c>
    </row>
    <row r="178" spans="1:6" x14ac:dyDescent="0.2">
      <c r="A178" s="60" t="s">
        <v>298</v>
      </c>
      <c r="B178" s="57">
        <v>21</v>
      </c>
      <c r="C178" s="61">
        <v>365000</v>
      </c>
      <c r="D178" s="59">
        <v>725</v>
      </c>
      <c r="E178" s="62">
        <f t="shared" si="2"/>
        <v>1.9863013698630137E-3</v>
      </c>
      <c r="F178" s="59">
        <v>2451.88</v>
      </c>
    </row>
    <row r="179" spans="1:6" x14ac:dyDescent="0.2">
      <c r="A179" s="60" t="s">
        <v>299</v>
      </c>
      <c r="B179" s="57">
        <v>51</v>
      </c>
      <c r="C179" s="61">
        <v>522000</v>
      </c>
      <c r="D179" s="59">
        <v>1650</v>
      </c>
      <c r="E179" s="62">
        <f t="shared" si="2"/>
        <v>3.160919540229885E-3</v>
      </c>
      <c r="F179" s="59">
        <v>4902.01</v>
      </c>
    </row>
    <row r="180" spans="1:6" x14ac:dyDescent="0.2">
      <c r="A180" s="60" t="s">
        <v>300</v>
      </c>
      <c r="B180" s="57">
        <v>59</v>
      </c>
      <c r="C180" s="61">
        <v>215000</v>
      </c>
      <c r="D180" s="59">
        <v>850</v>
      </c>
      <c r="E180" s="62">
        <f t="shared" si="2"/>
        <v>3.9534883720930229E-3</v>
      </c>
      <c r="F180" s="59">
        <v>3218.89</v>
      </c>
    </row>
    <row r="181" spans="1:6" x14ac:dyDescent="0.2">
      <c r="A181" s="60" t="s">
        <v>301</v>
      </c>
      <c r="B181" s="57">
        <v>11</v>
      </c>
      <c r="C181" s="61">
        <v>275167</v>
      </c>
      <c r="D181" s="59">
        <v>899</v>
      </c>
      <c r="E181" s="62">
        <f t="shared" si="2"/>
        <v>3.2671068841830598E-3</v>
      </c>
      <c r="F181" s="59">
        <v>4092.98</v>
      </c>
    </row>
    <row r="182" spans="1:6" x14ac:dyDescent="0.2">
      <c r="A182" s="60" t="s">
        <v>302</v>
      </c>
      <c r="B182" s="57">
        <v>419</v>
      </c>
      <c r="C182" s="61">
        <v>678700</v>
      </c>
      <c r="D182" s="59">
        <v>1245</v>
      </c>
      <c r="E182" s="62">
        <f t="shared" si="2"/>
        <v>1.8343892736113158E-3</v>
      </c>
      <c r="F182" s="59">
        <v>1980.14</v>
      </c>
    </row>
    <row r="183" spans="1:6" x14ac:dyDescent="0.2">
      <c r="A183" s="60" t="s">
        <v>303</v>
      </c>
      <c r="B183" s="57">
        <v>60</v>
      </c>
      <c r="C183" s="61">
        <v>752000</v>
      </c>
      <c r="D183" s="59">
        <v>2050</v>
      </c>
      <c r="E183" s="62">
        <f t="shared" si="2"/>
        <v>2.7260638297872341E-3</v>
      </c>
      <c r="F183" s="59">
        <v>5829.92</v>
      </c>
    </row>
    <row r="184" spans="1:6" x14ac:dyDescent="0.2">
      <c r="A184" s="60" t="s">
        <v>304</v>
      </c>
      <c r="B184" s="57">
        <v>131</v>
      </c>
      <c r="C184" s="61">
        <v>485500</v>
      </c>
      <c r="D184" s="59">
        <v>1295</v>
      </c>
      <c r="E184" s="62">
        <f t="shared" si="2"/>
        <v>2.6673532440782697E-3</v>
      </c>
      <c r="F184" s="59">
        <v>4378.8</v>
      </c>
    </row>
    <row r="185" spans="1:6" x14ac:dyDescent="0.2">
      <c r="A185" s="60" t="s">
        <v>305</v>
      </c>
      <c r="B185" s="57">
        <v>1058</v>
      </c>
      <c r="C185" s="61">
        <v>373500</v>
      </c>
      <c r="D185" s="59">
        <v>1150</v>
      </c>
      <c r="E185" s="62">
        <f t="shared" si="2"/>
        <v>3.0789825970548861E-3</v>
      </c>
      <c r="F185" s="59">
        <v>2190.5500000000002</v>
      </c>
    </row>
    <row r="186" spans="1:6" x14ac:dyDescent="0.2">
      <c r="A186" s="60" t="s">
        <v>306</v>
      </c>
      <c r="B186" s="57">
        <v>44</v>
      </c>
      <c r="C186" s="61">
        <v>400000</v>
      </c>
      <c r="D186" s="59">
        <v>1297</v>
      </c>
      <c r="E186" s="62">
        <f t="shared" si="2"/>
        <v>3.2425000000000002E-3</v>
      </c>
      <c r="F186" s="59">
        <v>3850</v>
      </c>
    </row>
    <row r="187" spans="1:6" x14ac:dyDescent="0.2">
      <c r="A187" s="60" t="s">
        <v>307</v>
      </c>
      <c r="B187" s="57">
        <v>272</v>
      </c>
      <c r="C187" s="61">
        <v>275000</v>
      </c>
      <c r="D187" s="59">
        <v>875</v>
      </c>
      <c r="E187" s="62">
        <f t="shared" si="2"/>
        <v>3.1818181818181819E-3</v>
      </c>
      <c r="F187" s="59">
        <v>1882.96</v>
      </c>
    </row>
    <row r="188" spans="1:6" x14ac:dyDescent="0.2">
      <c r="A188" s="60" t="s">
        <v>308</v>
      </c>
      <c r="B188" s="57">
        <v>255</v>
      </c>
      <c r="C188" s="61">
        <v>345000</v>
      </c>
      <c r="D188" s="59">
        <v>1295</v>
      </c>
      <c r="E188" s="62">
        <f t="shared" si="2"/>
        <v>3.7536231884057972E-3</v>
      </c>
      <c r="F188" s="59">
        <v>2977.8</v>
      </c>
    </row>
    <row r="189" spans="1:6" x14ac:dyDescent="0.2">
      <c r="A189" s="60" t="s">
        <v>309</v>
      </c>
      <c r="B189" s="57">
        <v>48</v>
      </c>
      <c r="C189" s="61">
        <v>334380</v>
      </c>
      <c r="D189" s="59">
        <v>1040</v>
      </c>
      <c r="E189" s="62">
        <f t="shared" si="2"/>
        <v>3.1102338656618217E-3</v>
      </c>
      <c r="F189" s="59">
        <v>2354.2800000000002</v>
      </c>
    </row>
    <row r="190" spans="1:6" x14ac:dyDescent="0.2">
      <c r="A190" s="60" t="s">
        <v>310</v>
      </c>
      <c r="B190" s="57">
        <v>63</v>
      </c>
      <c r="C190" s="61">
        <v>430000</v>
      </c>
      <c r="D190" s="59">
        <v>1197.5</v>
      </c>
      <c r="E190" s="62">
        <f t="shared" si="2"/>
        <v>2.7848837209302328E-3</v>
      </c>
      <c r="F190" s="59">
        <v>2742</v>
      </c>
    </row>
    <row r="191" spans="1:6" x14ac:dyDescent="0.2">
      <c r="A191" s="60" t="s">
        <v>311</v>
      </c>
      <c r="B191" s="57">
        <v>87</v>
      </c>
      <c r="C191" s="61">
        <v>343369</v>
      </c>
      <c r="D191" s="59">
        <v>900</v>
      </c>
      <c r="E191" s="62">
        <f t="shared" si="2"/>
        <v>2.6210869356290173E-3</v>
      </c>
      <c r="F191" s="59">
        <v>1813.52</v>
      </c>
    </row>
    <row r="192" spans="1:6" x14ac:dyDescent="0.2">
      <c r="A192" s="60" t="s">
        <v>312</v>
      </c>
      <c r="B192" s="57">
        <v>127</v>
      </c>
      <c r="C192" s="61">
        <v>475000</v>
      </c>
      <c r="D192" s="59">
        <v>1015</v>
      </c>
      <c r="E192" s="62">
        <f t="shared" si="2"/>
        <v>2.1368421052631579E-3</v>
      </c>
      <c r="F192" s="59">
        <v>3812.07</v>
      </c>
    </row>
    <row r="193" spans="1:6" x14ac:dyDescent="0.2">
      <c r="A193" s="60" t="s">
        <v>313</v>
      </c>
      <c r="B193" s="57">
        <v>41</v>
      </c>
      <c r="C193" s="61">
        <v>256500</v>
      </c>
      <c r="D193" s="59">
        <v>950</v>
      </c>
      <c r="E193" s="62">
        <f t="shared" si="2"/>
        <v>3.7037037037037038E-3</v>
      </c>
      <c r="F193" s="59">
        <v>3452</v>
      </c>
    </row>
    <row r="194" spans="1:6" x14ac:dyDescent="0.2">
      <c r="A194" s="60" t="s">
        <v>314</v>
      </c>
      <c r="B194" s="57">
        <v>209</v>
      </c>
      <c r="C194" s="61">
        <v>747500</v>
      </c>
      <c r="D194" s="59">
        <v>1700</v>
      </c>
      <c r="E194" s="62">
        <f t="shared" ref="E194:E257" si="3">D194/C194</f>
        <v>2.2742474916387962E-3</v>
      </c>
      <c r="F194" s="59">
        <v>6658.58</v>
      </c>
    </row>
    <row r="195" spans="1:6" x14ac:dyDescent="0.2">
      <c r="A195" s="60" t="s">
        <v>315</v>
      </c>
      <c r="B195" s="57">
        <v>41</v>
      </c>
      <c r="C195" s="61">
        <v>324520</v>
      </c>
      <c r="D195" s="59">
        <v>1500</v>
      </c>
      <c r="E195" s="62">
        <f t="shared" si="3"/>
        <v>4.6222112658695922E-3</v>
      </c>
      <c r="F195" s="59">
        <v>5734.74</v>
      </c>
    </row>
    <row r="196" spans="1:6" x14ac:dyDescent="0.2">
      <c r="A196" s="60" t="s">
        <v>316</v>
      </c>
      <c r="B196" s="57">
        <v>539</v>
      </c>
      <c r="C196" s="61">
        <v>229358</v>
      </c>
      <c r="D196" s="59">
        <v>875</v>
      </c>
      <c r="E196" s="62">
        <f t="shared" si="3"/>
        <v>3.8149966428029543E-3</v>
      </c>
      <c r="F196" s="59">
        <v>3014.44</v>
      </c>
    </row>
    <row r="197" spans="1:6" x14ac:dyDescent="0.2">
      <c r="A197" s="60" t="s">
        <v>317</v>
      </c>
      <c r="B197" s="57">
        <v>74</v>
      </c>
      <c r="C197" s="61">
        <v>498000</v>
      </c>
      <c r="D197" s="59">
        <v>1020</v>
      </c>
      <c r="E197" s="62">
        <f t="shared" si="3"/>
        <v>2.0481927710843373E-3</v>
      </c>
      <c r="F197" s="59">
        <v>3522.96</v>
      </c>
    </row>
    <row r="198" spans="1:6" x14ac:dyDescent="0.2">
      <c r="A198" s="60" t="s">
        <v>318</v>
      </c>
      <c r="B198" s="57">
        <v>42</v>
      </c>
      <c r="C198" s="61">
        <v>169500</v>
      </c>
      <c r="D198" s="59">
        <v>895</v>
      </c>
      <c r="E198" s="62">
        <f t="shared" si="3"/>
        <v>5.2802359882005902E-3</v>
      </c>
      <c r="F198" s="59">
        <v>1577</v>
      </c>
    </row>
    <row r="199" spans="1:6" x14ac:dyDescent="0.2">
      <c r="A199" s="60" t="s">
        <v>319</v>
      </c>
      <c r="B199" s="57">
        <v>270</v>
      </c>
      <c r="C199" s="61">
        <v>280000</v>
      </c>
      <c r="D199" s="59">
        <v>975</v>
      </c>
      <c r="E199" s="62">
        <f t="shared" si="3"/>
        <v>3.4821428571428573E-3</v>
      </c>
      <c r="F199" s="59">
        <v>1753</v>
      </c>
    </row>
    <row r="200" spans="1:6" x14ac:dyDescent="0.2">
      <c r="A200" s="60" t="s">
        <v>320</v>
      </c>
      <c r="B200" s="57">
        <v>131</v>
      </c>
      <c r="C200" s="61">
        <v>362000</v>
      </c>
      <c r="D200" s="59">
        <v>1257.5</v>
      </c>
      <c r="E200" s="62">
        <f t="shared" si="3"/>
        <v>3.4737569060773479E-3</v>
      </c>
      <c r="F200" s="59">
        <v>2183.0100000000002</v>
      </c>
    </row>
    <row r="201" spans="1:6" x14ac:dyDescent="0.2">
      <c r="A201" s="60" t="s">
        <v>321</v>
      </c>
      <c r="B201" s="57">
        <v>425</v>
      </c>
      <c r="C201" s="61">
        <v>278600</v>
      </c>
      <c r="D201" s="59">
        <v>1110</v>
      </c>
      <c r="E201" s="62">
        <f t="shared" si="3"/>
        <v>3.9842067480258432E-3</v>
      </c>
      <c r="F201" s="59">
        <v>2363.0300000000002</v>
      </c>
    </row>
    <row r="202" spans="1:6" x14ac:dyDescent="0.2">
      <c r="A202" s="60" t="s">
        <v>322</v>
      </c>
      <c r="B202" s="57">
        <v>37</v>
      </c>
      <c r="C202" s="61">
        <v>214462</v>
      </c>
      <c r="D202" s="59">
        <v>830</v>
      </c>
      <c r="E202" s="62">
        <f t="shared" si="3"/>
        <v>3.8701494903526034E-3</v>
      </c>
      <c r="F202" s="59">
        <v>3662.12</v>
      </c>
    </row>
    <row r="203" spans="1:6" x14ac:dyDescent="0.2">
      <c r="A203" s="60" t="s">
        <v>323</v>
      </c>
      <c r="B203" s="57">
        <v>161</v>
      </c>
      <c r="C203" s="61">
        <v>365000</v>
      </c>
      <c r="D203" s="59">
        <v>1325</v>
      </c>
      <c r="E203" s="62">
        <f t="shared" si="3"/>
        <v>3.63013698630137E-3</v>
      </c>
      <c r="F203" s="59">
        <v>3126.93</v>
      </c>
    </row>
    <row r="204" spans="1:6" x14ac:dyDescent="0.2">
      <c r="A204" s="60" t="s">
        <v>324</v>
      </c>
      <c r="B204" s="57">
        <v>780</v>
      </c>
      <c r="C204" s="61">
        <v>115000</v>
      </c>
      <c r="D204" s="59">
        <v>875</v>
      </c>
      <c r="E204" s="62">
        <f t="shared" si="3"/>
        <v>7.6086956521739134E-3</v>
      </c>
      <c r="F204" s="59">
        <v>2399.16</v>
      </c>
    </row>
    <row r="205" spans="1:6" x14ac:dyDescent="0.2">
      <c r="A205" s="60" t="s">
        <v>325</v>
      </c>
      <c r="B205" s="57">
        <v>128</v>
      </c>
      <c r="C205" s="61">
        <v>215000</v>
      </c>
      <c r="D205" s="59">
        <v>892.5</v>
      </c>
      <c r="E205" s="62">
        <f t="shared" si="3"/>
        <v>4.1511627906976748E-3</v>
      </c>
      <c r="F205" s="59">
        <v>1022</v>
      </c>
    </row>
    <row r="206" spans="1:6" x14ac:dyDescent="0.2">
      <c r="A206" s="60" t="s">
        <v>326</v>
      </c>
      <c r="B206" s="57">
        <v>95</v>
      </c>
      <c r="C206" s="61">
        <v>205000</v>
      </c>
      <c r="D206" s="59">
        <v>850</v>
      </c>
      <c r="E206" s="62">
        <f t="shared" si="3"/>
        <v>4.1463414634146344E-3</v>
      </c>
      <c r="F206" s="59">
        <v>3258.98</v>
      </c>
    </row>
    <row r="207" spans="1:6" x14ac:dyDescent="0.2">
      <c r="A207" s="60" t="s">
        <v>327</v>
      </c>
      <c r="B207" s="57">
        <v>63</v>
      </c>
      <c r="C207" s="61">
        <v>328500</v>
      </c>
      <c r="D207" s="59">
        <v>1000</v>
      </c>
      <c r="E207" s="62">
        <f t="shared" si="3"/>
        <v>3.0441400304414001E-3</v>
      </c>
      <c r="F207" s="59">
        <v>773.71</v>
      </c>
    </row>
    <row r="208" spans="1:6" x14ac:dyDescent="0.2">
      <c r="A208" s="60" t="s">
        <v>328</v>
      </c>
      <c r="B208" s="57">
        <v>156</v>
      </c>
      <c r="C208" s="61">
        <v>460000</v>
      </c>
      <c r="D208" s="59">
        <v>1195</v>
      </c>
      <c r="E208" s="62">
        <f t="shared" si="3"/>
        <v>2.5978260869565215E-3</v>
      </c>
      <c r="F208" s="59">
        <v>4162.59</v>
      </c>
    </row>
    <row r="209" spans="1:6" x14ac:dyDescent="0.2">
      <c r="A209" s="60" t="s">
        <v>329</v>
      </c>
      <c r="B209" s="57">
        <v>44</v>
      </c>
      <c r="C209" s="61">
        <v>212500</v>
      </c>
      <c r="D209" s="59">
        <v>1200</v>
      </c>
      <c r="E209" s="62">
        <f t="shared" si="3"/>
        <v>5.6470588235294121E-3</v>
      </c>
      <c r="F209" s="59">
        <v>5571.05</v>
      </c>
    </row>
    <row r="210" spans="1:6" x14ac:dyDescent="0.2">
      <c r="A210" s="60" t="s">
        <v>330</v>
      </c>
      <c r="B210" s="57">
        <v>134</v>
      </c>
      <c r="C210" s="61">
        <v>228250</v>
      </c>
      <c r="D210" s="59">
        <v>1000</v>
      </c>
      <c r="E210" s="62">
        <f t="shared" si="3"/>
        <v>4.3811610076670317E-3</v>
      </c>
      <c r="F210" s="59">
        <v>1877.94</v>
      </c>
    </row>
    <row r="211" spans="1:6" x14ac:dyDescent="0.2">
      <c r="A211" s="60" t="s">
        <v>331</v>
      </c>
      <c r="B211" s="57">
        <v>53</v>
      </c>
      <c r="C211" s="61">
        <v>538650</v>
      </c>
      <c r="D211" s="59">
        <v>900</v>
      </c>
      <c r="E211" s="62">
        <f t="shared" si="3"/>
        <v>1.6708437761069339E-3</v>
      </c>
      <c r="F211" s="59">
        <v>2368.8200000000002</v>
      </c>
    </row>
    <row r="212" spans="1:6" x14ac:dyDescent="0.2">
      <c r="A212" s="60" t="s">
        <v>332</v>
      </c>
      <c r="B212" s="57">
        <v>81</v>
      </c>
      <c r="C212" s="61">
        <v>331668</v>
      </c>
      <c r="D212" s="59">
        <v>1175</v>
      </c>
      <c r="E212" s="62">
        <f t="shared" si="3"/>
        <v>3.5426993258318561E-3</v>
      </c>
      <c r="F212" s="59">
        <v>5268.58</v>
      </c>
    </row>
    <row r="213" spans="1:6" x14ac:dyDescent="0.2">
      <c r="A213" s="60" t="s">
        <v>333</v>
      </c>
      <c r="B213" s="57">
        <v>55</v>
      </c>
      <c r="C213" s="61">
        <v>461000</v>
      </c>
      <c r="D213" s="59">
        <v>1179</v>
      </c>
      <c r="E213" s="62">
        <f t="shared" si="3"/>
        <v>2.5574837310195228E-3</v>
      </c>
      <c r="F213" s="59">
        <v>3462.08</v>
      </c>
    </row>
    <row r="214" spans="1:6" x14ac:dyDescent="0.2">
      <c r="A214" s="60" t="s">
        <v>334</v>
      </c>
      <c r="B214" s="57">
        <v>818</v>
      </c>
      <c r="C214" s="61">
        <v>450000</v>
      </c>
      <c r="D214" s="59">
        <v>1015</v>
      </c>
      <c r="E214" s="62">
        <f t="shared" si="3"/>
        <v>2.2555555555555554E-3</v>
      </c>
      <c r="F214" s="59">
        <v>1543.04</v>
      </c>
    </row>
    <row r="215" spans="1:6" x14ac:dyDescent="0.2">
      <c r="A215" s="60" t="s">
        <v>335</v>
      </c>
      <c r="B215" s="57">
        <v>87</v>
      </c>
      <c r="C215" s="61">
        <v>410000</v>
      </c>
      <c r="D215" s="59">
        <v>1550</v>
      </c>
      <c r="E215" s="62">
        <f t="shared" si="3"/>
        <v>3.7804878048780487E-3</v>
      </c>
      <c r="F215" s="59">
        <v>9415.6</v>
      </c>
    </row>
    <row r="216" spans="1:6" x14ac:dyDescent="0.2">
      <c r="A216" s="60" t="s">
        <v>336</v>
      </c>
      <c r="B216" s="57">
        <v>49</v>
      </c>
      <c r="C216" s="61">
        <v>210000</v>
      </c>
      <c r="D216" s="59">
        <v>885</v>
      </c>
      <c r="E216" s="62">
        <f t="shared" si="3"/>
        <v>4.2142857142857147E-3</v>
      </c>
      <c r="F216" s="59">
        <v>1518.62</v>
      </c>
    </row>
    <row r="217" spans="1:6" x14ac:dyDescent="0.2">
      <c r="A217" s="60" t="s">
        <v>337</v>
      </c>
      <c r="B217" s="57">
        <v>117</v>
      </c>
      <c r="C217" s="61">
        <v>351500</v>
      </c>
      <c r="D217" s="59">
        <v>760</v>
      </c>
      <c r="E217" s="62">
        <f t="shared" si="3"/>
        <v>2.1621621621621622E-3</v>
      </c>
      <c r="F217" s="59">
        <v>1342</v>
      </c>
    </row>
    <row r="218" spans="1:6" x14ac:dyDescent="0.2">
      <c r="A218" s="60" t="s">
        <v>338</v>
      </c>
      <c r="B218" s="57">
        <v>177</v>
      </c>
      <c r="C218" s="61">
        <v>150000</v>
      </c>
      <c r="D218" s="59">
        <v>800</v>
      </c>
      <c r="E218" s="62">
        <f t="shared" si="3"/>
        <v>5.3333333333333332E-3</v>
      </c>
      <c r="F218" s="59">
        <v>1413.12</v>
      </c>
    </row>
    <row r="219" spans="1:6" x14ac:dyDescent="0.2">
      <c r="A219" s="60" t="s">
        <v>339</v>
      </c>
      <c r="B219" s="57">
        <v>803</v>
      </c>
      <c r="C219" s="61">
        <v>228600</v>
      </c>
      <c r="D219" s="59">
        <v>949</v>
      </c>
      <c r="E219" s="62">
        <f t="shared" si="3"/>
        <v>4.1513560804899386E-3</v>
      </c>
      <c r="F219" s="59">
        <v>2677.58</v>
      </c>
    </row>
    <row r="220" spans="1:6" x14ac:dyDescent="0.2">
      <c r="A220" s="60" t="s">
        <v>340</v>
      </c>
      <c r="B220" s="57">
        <v>97</v>
      </c>
      <c r="C220" s="61">
        <v>562500</v>
      </c>
      <c r="D220" s="59">
        <v>1650</v>
      </c>
      <c r="E220" s="62">
        <f t="shared" si="3"/>
        <v>2.9333333333333334E-3</v>
      </c>
      <c r="F220" s="59">
        <v>4532.78</v>
      </c>
    </row>
    <row r="221" spans="1:6" x14ac:dyDescent="0.2">
      <c r="A221" s="60" t="s">
        <v>341</v>
      </c>
      <c r="B221" s="57">
        <v>97</v>
      </c>
      <c r="C221" s="61">
        <v>809000</v>
      </c>
      <c r="D221" s="59">
        <v>1770</v>
      </c>
      <c r="E221" s="62">
        <f t="shared" si="3"/>
        <v>2.1878862793572314E-3</v>
      </c>
      <c r="F221" s="59">
        <v>6157.8</v>
      </c>
    </row>
    <row r="222" spans="1:6" x14ac:dyDescent="0.2">
      <c r="A222" s="60" t="s">
        <v>342</v>
      </c>
      <c r="B222" s="57">
        <v>161</v>
      </c>
      <c r="C222" s="61">
        <v>325000</v>
      </c>
      <c r="D222" s="59">
        <v>1000</v>
      </c>
      <c r="E222" s="62">
        <f t="shared" si="3"/>
        <v>3.0769230769230769E-3</v>
      </c>
      <c r="F222" s="59">
        <v>2491.36</v>
      </c>
    </row>
    <row r="223" spans="1:6" x14ac:dyDescent="0.2">
      <c r="A223" s="60" t="s">
        <v>343</v>
      </c>
      <c r="B223" s="57">
        <v>138</v>
      </c>
      <c r="C223" s="61">
        <v>333877</v>
      </c>
      <c r="D223" s="59">
        <v>1222</v>
      </c>
      <c r="E223" s="62">
        <f t="shared" si="3"/>
        <v>3.6600304902703689E-3</v>
      </c>
      <c r="F223" s="59">
        <v>5054.2700000000004</v>
      </c>
    </row>
    <row r="224" spans="1:6" x14ac:dyDescent="0.2">
      <c r="A224" s="60" t="s">
        <v>344</v>
      </c>
      <c r="B224" s="57">
        <v>58</v>
      </c>
      <c r="C224" s="61">
        <v>310100</v>
      </c>
      <c r="D224" s="59">
        <v>1195</v>
      </c>
      <c r="E224" s="62">
        <f t="shared" si="3"/>
        <v>3.853595614317962E-3</v>
      </c>
      <c r="F224" s="59">
        <v>4277.3100000000004</v>
      </c>
    </row>
    <row r="225" spans="1:6" x14ac:dyDescent="0.2">
      <c r="A225" s="60" t="s">
        <v>345</v>
      </c>
      <c r="B225" s="57">
        <v>91</v>
      </c>
      <c r="C225" s="61">
        <v>205500</v>
      </c>
      <c r="D225" s="59">
        <v>750</v>
      </c>
      <c r="E225" s="62">
        <f t="shared" si="3"/>
        <v>3.6496350364963502E-3</v>
      </c>
      <c r="F225" s="59">
        <v>1231.04</v>
      </c>
    </row>
    <row r="226" spans="1:6" x14ac:dyDescent="0.2">
      <c r="A226" s="60" t="s">
        <v>346</v>
      </c>
      <c r="B226" s="57">
        <v>80</v>
      </c>
      <c r="C226" s="61">
        <v>279500</v>
      </c>
      <c r="D226" s="59">
        <v>919</v>
      </c>
      <c r="E226" s="62">
        <f t="shared" si="3"/>
        <v>3.2880143112701253E-3</v>
      </c>
      <c r="F226" s="59">
        <v>2160.5300000000002</v>
      </c>
    </row>
    <row r="227" spans="1:6" x14ac:dyDescent="0.2">
      <c r="A227" s="60" t="s">
        <v>347</v>
      </c>
      <c r="B227" s="57">
        <v>97</v>
      </c>
      <c r="C227" s="61">
        <v>279950</v>
      </c>
      <c r="D227" s="59">
        <v>762.5</v>
      </c>
      <c r="E227" s="62">
        <f t="shared" si="3"/>
        <v>2.7237006608322916E-3</v>
      </c>
      <c r="F227" s="59">
        <v>1251</v>
      </c>
    </row>
    <row r="228" spans="1:6" x14ac:dyDescent="0.2">
      <c r="A228" s="60" t="s">
        <v>348</v>
      </c>
      <c r="B228" s="57">
        <v>30</v>
      </c>
      <c r="C228" s="61">
        <v>310000</v>
      </c>
      <c r="D228" s="59">
        <v>777.5</v>
      </c>
      <c r="E228" s="62">
        <f t="shared" si="3"/>
        <v>2.5080645161290323E-3</v>
      </c>
      <c r="F228" s="59">
        <v>2165.37</v>
      </c>
    </row>
    <row r="229" spans="1:6" x14ac:dyDescent="0.2">
      <c r="A229" s="60" t="s">
        <v>349</v>
      </c>
      <c r="B229" s="57">
        <v>40</v>
      </c>
      <c r="C229" s="61">
        <v>243667</v>
      </c>
      <c r="D229" s="59">
        <v>775</v>
      </c>
      <c r="E229" s="62">
        <f t="shared" si="3"/>
        <v>3.1805702044183249E-3</v>
      </c>
      <c r="F229" s="59">
        <v>3277.03</v>
      </c>
    </row>
    <row r="230" spans="1:6" x14ac:dyDescent="0.2">
      <c r="A230" s="60" t="s">
        <v>350</v>
      </c>
      <c r="B230" s="57">
        <v>114</v>
      </c>
      <c r="C230" s="61">
        <v>295000</v>
      </c>
      <c r="D230" s="59">
        <v>1161.5</v>
      </c>
      <c r="E230" s="62">
        <f t="shared" si="3"/>
        <v>3.9372881355932204E-3</v>
      </c>
      <c r="F230" s="59">
        <v>2500.66</v>
      </c>
    </row>
    <row r="231" spans="1:6" x14ac:dyDescent="0.2">
      <c r="A231" s="60" t="s">
        <v>351</v>
      </c>
      <c r="B231" s="57">
        <v>50</v>
      </c>
      <c r="C231" s="61">
        <v>416000</v>
      </c>
      <c r="D231" s="59">
        <v>1165</v>
      </c>
      <c r="E231" s="62">
        <f t="shared" si="3"/>
        <v>2.8004807692307691E-3</v>
      </c>
      <c r="F231" s="59">
        <v>2496.5700000000002</v>
      </c>
    </row>
    <row r="232" spans="1:6" x14ac:dyDescent="0.2">
      <c r="A232" s="60" t="s">
        <v>352</v>
      </c>
      <c r="B232" s="57">
        <v>167</v>
      </c>
      <c r="C232" s="61">
        <v>730000</v>
      </c>
      <c r="D232" s="59">
        <v>1919.5</v>
      </c>
      <c r="E232" s="62">
        <f t="shared" si="3"/>
        <v>2.6294520547945205E-3</v>
      </c>
      <c r="F232" s="59">
        <v>5469.22</v>
      </c>
    </row>
    <row r="233" spans="1:6" x14ac:dyDescent="0.2">
      <c r="A233" s="60" t="s">
        <v>353</v>
      </c>
      <c r="B233" s="57">
        <v>258</v>
      </c>
      <c r="C233" s="61">
        <v>230577</v>
      </c>
      <c r="D233" s="59">
        <v>1030</v>
      </c>
      <c r="E233" s="62">
        <f t="shared" si="3"/>
        <v>4.4670543896399035E-3</v>
      </c>
      <c r="F233" s="59">
        <v>4286.18</v>
      </c>
    </row>
    <row r="234" spans="1:6" x14ac:dyDescent="0.2">
      <c r="A234" s="60" t="s">
        <v>354</v>
      </c>
      <c r="B234" s="57">
        <v>41</v>
      </c>
      <c r="C234" s="61">
        <v>500000</v>
      </c>
      <c r="D234" s="59">
        <v>1060</v>
      </c>
      <c r="E234" s="62">
        <f t="shared" si="3"/>
        <v>2.1199999999999999E-3</v>
      </c>
      <c r="F234" s="59">
        <v>4827.75</v>
      </c>
    </row>
    <row r="235" spans="1:6" x14ac:dyDescent="0.2">
      <c r="A235" s="60" t="s">
        <v>355</v>
      </c>
      <c r="B235" s="57">
        <v>31</v>
      </c>
      <c r="C235" s="61">
        <v>175000</v>
      </c>
      <c r="D235" s="59">
        <v>752.5</v>
      </c>
      <c r="E235" s="62">
        <f t="shared" si="3"/>
        <v>4.3E-3</v>
      </c>
      <c r="F235" s="59">
        <v>2985</v>
      </c>
    </row>
    <row r="236" spans="1:6" x14ac:dyDescent="0.2">
      <c r="A236" s="60" t="s">
        <v>356</v>
      </c>
      <c r="B236" s="57">
        <v>113</v>
      </c>
      <c r="C236" s="61">
        <v>283900</v>
      </c>
      <c r="D236" s="59">
        <v>950</v>
      </c>
      <c r="E236" s="62">
        <f t="shared" si="3"/>
        <v>3.3462486791123636E-3</v>
      </c>
      <c r="F236" s="59">
        <v>2134.84</v>
      </c>
    </row>
    <row r="237" spans="1:6" x14ac:dyDescent="0.2">
      <c r="A237" s="60" t="s">
        <v>357</v>
      </c>
      <c r="B237" s="57">
        <v>31</v>
      </c>
      <c r="C237" s="61">
        <v>148750</v>
      </c>
      <c r="D237" s="59">
        <v>877.5</v>
      </c>
      <c r="E237" s="62">
        <f t="shared" si="3"/>
        <v>5.899159663865546E-3</v>
      </c>
      <c r="F237" s="59">
        <v>1670.17</v>
      </c>
    </row>
    <row r="238" spans="1:6" x14ac:dyDescent="0.2">
      <c r="A238" s="60" t="s">
        <v>358</v>
      </c>
      <c r="B238" s="57">
        <v>97</v>
      </c>
      <c r="C238" s="61">
        <v>258540</v>
      </c>
      <c r="D238" s="59">
        <v>1200</v>
      </c>
      <c r="E238" s="62">
        <f t="shared" si="3"/>
        <v>4.6414481318171269E-3</v>
      </c>
      <c r="F238" s="59">
        <v>1969.29</v>
      </c>
    </row>
    <row r="239" spans="1:6" x14ac:dyDescent="0.2">
      <c r="A239" s="60" t="s">
        <v>359</v>
      </c>
      <c r="B239" s="57">
        <v>87</v>
      </c>
      <c r="C239" s="61">
        <v>360000</v>
      </c>
      <c r="D239" s="59">
        <v>1190</v>
      </c>
      <c r="E239" s="62">
        <f t="shared" si="3"/>
        <v>3.3055555555555555E-3</v>
      </c>
      <c r="F239" s="59">
        <v>4563.8999999999996</v>
      </c>
    </row>
    <row r="240" spans="1:6" x14ac:dyDescent="0.2">
      <c r="A240" s="60" t="s">
        <v>360</v>
      </c>
      <c r="B240" s="57">
        <v>76</v>
      </c>
      <c r="C240" s="61">
        <v>277000</v>
      </c>
      <c r="D240" s="59">
        <v>1050</v>
      </c>
      <c r="E240" s="62">
        <f t="shared" si="3"/>
        <v>3.7906137184115524E-3</v>
      </c>
      <c r="F240" s="59">
        <v>1634.67</v>
      </c>
    </row>
    <row r="241" spans="1:6" x14ac:dyDescent="0.2">
      <c r="A241" s="60" t="s">
        <v>361</v>
      </c>
      <c r="B241" s="57">
        <v>85</v>
      </c>
      <c r="C241" s="61">
        <v>252000</v>
      </c>
      <c r="D241" s="59">
        <v>795</v>
      </c>
      <c r="E241" s="62">
        <f t="shared" si="3"/>
        <v>3.1547619047619046E-3</v>
      </c>
      <c r="F241" s="59">
        <v>508</v>
      </c>
    </row>
    <row r="242" spans="1:6" x14ac:dyDescent="0.2">
      <c r="A242" s="60" t="s">
        <v>362</v>
      </c>
      <c r="B242" s="57">
        <v>61</v>
      </c>
      <c r="C242" s="61">
        <v>309400</v>
      </c>
      <c r="D242" s="59">
        <v>1044.5</v>
      </c>
      <c r="E242" s="62">
        <f t="shared" si="3"/>
        <v>3.3758888170652875E-3</v>
      </c>
      <c r="F242" s="59">
        <v>2854.9</v>
      </c>
    </row>
    <row r="243" spans="1:6" x14ac:dyDescent="0.2">
      <c r="A243" s="60" t="s">
        <v>363</v>
      </c>
      <c r="B243" s="57">
        <v>55</v>
      </c>
      <c r="C243" s="61">
        <v>333750</v>
      </c>
      <c r="D243" s="59">
        <v>1424.5</v>
      </c>
      <c r="E243" s="62">
        <f t="shared" si="3"/>
        <v>4.2681647940074905E-3</v>
      </c>
      <c r="F243" s="59">
        <v>6710.18</v>
      </c>
    </row>
    <row r="244" spans="1:6" x14ac:dyDescent="0.2">
      <c r="A244" s="60" t="s">
        <v>364</v>
      </c>
      <c r="B244" s="57">
        <v>49</v>
      </c>
      <c r="C244" s="61">
        <v>254500</v>
      </c>
      <c r="D244" s="59">
        <v>925</v>
      </c>
      <c r="E244" s="62">
        <f t="shared" si="3"/>
        <v>3.6345776031434184E-3</v>
      </c>
      <c r="F244" s="59">
        <v>1422.18</v>
      </c>
    </row>
    <row r="245" spans="1:6" x14ac:dyDescent="0.2">
      <c r="A245" s="60" t="s">
        <v>365</v>
      </c>
      <c r="B245" s="57">
        <v>68</v>
      </c>
      <c r="C245" s="61">
        <v>163500</v>
      </c>
      <c r="D245" s="59">
        <v>772.5</v>
      </c>
      <c r="E245" s="62">
        <f t="shared" si="3"/>
        <v>4.7247706422018348E-3</v>
      </c>
      <c r="F245" s="59">
        <v>2847.72</v>
      </c>
    </row>
    <row r="246" spans="1:6" x14ac:dyDescent="0.2">
      <c r="A246" s="60" t="s">
        <v>366</v>
      </c>
      <c r="B246" s="57">
        <v>228</v>
      </c>
      <c r="C246" s="61">
        <v>387980</v>
      </c>
      <c r="D246" s="59">
        <v>1459</v>
      </c>
      <c r="E246" s="62">
        <f t="shared" si="3"/>
        <v>3.7605031187174596E-3</v>
      </c>
      <c r="F246" s="59">
        <v>1996.8</v>
      </c>
    </row>
    <row r="247" spans="1:6" x14ac:dyDescent="0.2">
      <c r="A247" s="60" t="s">
        <v>367</v>
      </c>
      <c r="B247" s="57">
        <v>67</v>
      </c>
      <c r="C247" s="61">
        <v>430000</v>
      </c>
      <c r="D247" s="59">
        <v>1432</v>
      </c>
      <c r="E247" s="62">
        <f t="shared" si="3"/>
        <v>3.3302325581395348E-3</v>
      </c>
      <c r="F247" s="59">
        <v>4145.5</v>
      </c>
    </row>
    <row r="248" spans="1:6" x14ac:dyDescent="0.2">
      <c r="A248" s="60" t="s">
        <v>368</v>
      </c>
      <c r="B248" s="57">
        <v>172</v>
      </c>
      <c r="C248" s="61">
        <v>377000</v>
      </c>
      <c r="D248" s="59">
        <v>1050</v>
      </c>
      <c r="E248" s="62">
        <f t="shared" si="3"/>
        <v>2.7851458885941646E-3</v>
      </c>
      <c r="F248" s="59">
        <v>2725.57</v>
      </c>
    </row>
    <row r="249" spans="1:6" x14ac:dyDescent="0.2">
      <c r="A249" s="60" t="s">
        <v>369</v>
      </c>
      <c r="B249" s="57">
        <v>774</v>
      </c>
      <c r="C249" s="61">
        <v>442890</v>
      </c>
      <c r="D249" s="59">
        <v>1260</v>
      </c>
      <c r="E249" s="62">
        <f t="shared" si="3"/>
        <v>2.8449502133712661E-3</v>
      </c>
      <c r="F249" s="59">
        <v>6616.28</v>
      </c>
    </row>
    <row r="250" spans="1:6" x14ac:dyDescent="0.2">
      <c r="A250" s="60" t="s">
        <v>370</v>
      </c>
      <c r="B250" s="57">
        <v>59</v>
      </c>
      <c r="C250" s="61">
        <v>234500</v>
      </c>
      <c r="D250" s="59">
        <v>665</v>
      </c>
      <c r="E250" s="62">
        <f t="shared" si="3"/>
        <v>2.8358208955223882E-3</v>
      </c>
      <c r="F250" s="59">
        <v>1204.67</v>
      </c>
    </row>
    <row r="251" spans="1:6" x14ac:dyDescent="0.2">
      <c r="A251" s="60" t="s">
        <v>371</v>
      </c>
      <c r="B251" s="57">
        <v>51</v>
      </c>
      <c r="C251" s="61">
        <v>335000</v>
      </c>
      <c r="D251" s="59">
        <v>1642.5</v>
      </c>
      <c r="E251" s="62">
        <f t="shared" si="3"/>
        <v>4.9029850746268658E-3</v>
      </c>
      <c r="F251" s="59">
        <v>5040</v>
      </c>
    </row>
    <row r="252" spans="1:6" x14ac:dyDescent="0.2">
      <c r="A252" s="60" t="s">
        <v>372</v>
      </c>
      <c r="B252" s="57">
        <v>63</v>
      </c>
      <c r="C252" s="61">
        <v>2365000</v>
      </c>
      <c r="D252" s="59">
        <v>3400</v>
      </c>
      <c r="E252" s="62">
        <f t="shared" si="3"/>
        <v>1.4376321353065538E-3</v>
      </c>
      <c r="F252" s="59">
        <v>13976.64</v>
      </c>
    </row>
    <row r="253" spans="1:6" x14ac:dyDescent="0.2">
      <c r="A253" s="60" t="s">
        <v>373</v>
      </c>
      <c r="B253" s="57">
        <v>61</v>
      </c>
      <c r="C253" s="61">
        <v>90000</v>
      </c>
      <c r="D253" s="59">
        <v>750</v>
      </c>
      <c r="E253" s="62">
        <f t="shared" si="3"/>
        <v>8.3333333333333332E-3</v>
      </c>
      <c r="F253" s="59">
        <v>577.08000000000004</v>
      </c>
    </row>
    <row r="254" spans="1:6" x14ac:dyDescent="0.2">
      <c r="A254" s="60" t="s">
        <v>374</v>
      </c>
      <c r="B254" s="57">
        <v>65</v>
      </c>
      <c r="C254" s="61">
        <v>270000</v>
      </c>
      <c r="D254" s="59">
        <v>1150</v>
      </c>
      <c r="E254" s="62">
        <f t="shared" si="3"/>
        <v>4.2592592592592595E-3</v>
      </c>
      <c r="F254" s="59">
        <v>904.44</v>
      </c>
    </row>
    <row r="255" spans="1:6" x14ac:dyDescent="0.2">
      <c r="A255" s="60" t="s">
        <v>375</v>
      </c>
      <c r="B255" s="57">
        <v>23</v>
      </c>
      <c r="C255" s="61">
        <v>95000</v>
      </c>
      <c r="D255" s="59">
        <v>895</v>
      </c>
      <c r="E255" s="62">
        <f t="shared" si="3"/>
        <v>9.4210526315789481E-3</v>
      </c>
      <c r="F255" s="59">
        <v>3054.32</v>
      </c>
    </row>
    <row r="256" spans="1:6" x14ac:dyDescent="0.2">
      <c r="A256" s="60" t="s">
        <v>376</v>
      </c>
      <c r="B256" s="57">
        <v>248</v>
      </c>
      <c r="C256" s="61">
        <v>365000</v>
      </c>
      <c r="D256" s="59">
        <v>1350</v>
      </c>
      <c r="E256" s="62">
        <f t="shared" si="3"/>
        <v>3.6986301369863013E-3</v>
      </c>
      <c r="F256" s="59">
        <v>3015.57</v>
      </c>
    </row>
    <row r="257" spans="1:6" x14ac:dyDescent="0.2">
      <c r="A257" s="60" t="s">
        <v>377</v>
      </c>
      <c r="B257" s="57">
        <v>67</v>
      </c>
      <c r="C257" s="61">
        <v>140750</v>
      </c>
      <c r="D257" s="59">
        <v>750</v>
      </c>
      <c r="E257" s="62">
        <f t="shared" si="3"/>
        <v>5.3285968028419185E-3</v>
      </c>
      <c r="F257" s="59">
        <v>2588</v>
      </c>
    </row>
    <row r="258" spans="1:6" x14ac:dyDescent="0.2">
      <c r="A258" s="60" t="s">
        <v>378</v>
      </c>
      <c r="B258" s="57">
        <v>169</v>
      </c>
      <c r="C258" s="61">
        <v>239200</v>
      </c>
      <c r="D258" s="59">
        <v>875</v>
      </c>
      <c r="E258" s="62">
        <f t="shared" ref="E258:E321" si="4">D258/C258</f>
        <v>3.658026755852843E-3</v>
      </c>
      <c r="F258" s="59">
        <v>2270.9899999999998</v>
      </c>
    </row>
    <row r="259" spans="1:6" x14ac:dyDescent="0.2">
      <c r="A259" s="60" t="s">
        <v>379</v>
      </c>
      <c r="B259" s="57">
        <v>60</v>
      </c>
      <c r="C259" s="61">
        <v>185000</v>
      </c>
      <c r="D259" s="59">
        <v>900</v>
      </c>
      <c r="E259" s="62">
        <f t="shared" si="4"/>
        <v>4.8648648648648646E-3</v>
      </c>
      <c r="F259" s="59">
        <v>2680.81</v>
      </c>
    </row>
    <row r="260" spans="1:6" x14ac:dyDescent="0.2">
      <c r="A260" s="60" t="s">
        <v>380</v>
      </c>
      <c r="B260" s="57">
        <v>119</v>
      </c>
      <c r="C260" s="61">
        <v>205000</v>
      </c>
      <c r="D260" s="59">
        <v>1100</v>
      </c>
      <c r="E260" s="62">
        <f t="shared" si="4"/>
        <v>5.3658536585365858E-3</v>
      </c>
      <c r="F260" s="59">
        <v>3279.46</v>
      </c>
    </row>
    <row r="261" spans="1:6" x14ac:dyDescent="0.2">
      <c r="A261" s="60" t="s">
        <v>381</v>
      </c>
      <c r="B261" s="57">
        <v>82</v>
      </c>
      <c r="C261" s="61">
        <v>176000</v>
      </c>
      <c r="D261" s="59">
        <v>677.5</v>
      </c>
      <c r="E261" s="62">
        <f t="shared" si="4"/>
        <v>3.8494318181818182E-3</v>
      </c>
      <c r="F261" s="59">
        <v>646.88</v>
      </c>
    </row>
    <row r="262" spans="1:6" x14ac:dyDescent="0.2">
      <c r="A262" s="60" t="s">
        <v>382</v>
      </c>
      <c r="B262" s="57">
        <v>200</v>
      </c>
      <c r="C262" s="61">
        <v>310000</v>
      </c>
      <c r="D262" s="59">
        <v>929.5</v>
      </c>
      <c r="E262" s="62">
        <f t="shared" si="4"/>
        <v>2.9983870967741936E-3</v>
      </c>
      <c r="F262" s="59">
        <v>3084.14</v>
      </c>
    </row>
    <row r="263" spans="1:6" x14ac:dyDescent="0.2">
      <c r="A263" s="60" t="s">
        <v>383</v>
      </c>
      <c r="B263" s="57">
        <v>88</v>
      </c>
      <c r="C263" s="61">
        <v>103750</v>
      </c>
      <c r="D263" s="59">
        <v>650</v>
      </c>
      <c r="E263" s="62">
        <f t="shared" si="4"/>
        <v>6.265060240963855E-3</v>
      </c>
      <c r="F263" s="59">
        <v>1844</v>
      </c>
    </row>
    <row r="264" spans="1:6" x14ac:dyDescent="0.2">
      <c r="A264" s="60" t="s">
        <v>384</v>
      </c>
      <c r="B264" s="57">
        <v>206</v>
      </c>
      <c r="C264" s="61">
        <v>180000</v>
      </c>
      <c r="D264" s="59">
        <v>1600</v>
      </c>
      <c r="E264" s="62">
        <f t="shared" si="4"/>
        <v>8.8888888888888889E-3</v>
      </c>
      <c r="F264" s="59">
        <v>2548.11</v>
      </c>
    </row>
    <row r="265" spans="1:6" x14ac:dyDescent="0.2">
      <c r="A265" s="60" t="s">
        <v>385</v>
      </c>
      <c r="B265" s="57">
        <v>113</v>
      </c>
      <c r="C265" s="61">
        <v>287500</v>
      </c>
      <c r="D265" s="59">
        <v>895</v>
      </c>
      <c r="E265" s="62">
        <f t="shared" si="4"/>
        <v>3.1130434782608695E-3</v>
      </c>
      <c r="F265" s="59">
        <v>2771.19</v>
      </c>
    </row>
    <row r="266" spans="1:6" x14ac:dyDescent="0.2">
      <c r="A266" s="60" t="s">
        <v>386</v>
      </c>
      <c r="B266" s="57">
        <v>56</v>
      </c>
      <c r="C266" s="61">
        <v>304900</v>
      </c>
      <c r="D266" s="59">
        <v>782</v>
      </c>
      <c r="E266" s="62">
        <f t="shared" si="4"/>
        <v>2.5647753361757951E-3</v>
      </c>
      <c r="F266" s="59">
        <v>4609.8</v>
      </c>
    </row>
    <row r="267" spans="1:6" x14ac:dyDescent="0.2">
      <c r="A267" s="60" t="s">
        <v>387</v>
      </c>
      <c r="B267" s="57">
        <v>324</v>
      </c>
      <c r="C267" s="61">
        <v>293000</v>
      </c>
      <c r="D267" s="59">
        <v>1800</v>
      </c>
      <c r="E267" s="62">
        <f t="shared" si="4"/>
        <v>6.1433447098976105E-3</v>
      </c>
      <c r="F267" s="59">
        <v>2757.79</v>
      </c>
    </row>
    <row r="268" spans="1:6" x14ac:dyDescent="0.2">
      <c r="A268" s="60" t="s">
        <v>388</v>
      </c>
      <c r="B268" s="57">
        <v>193</v>
      </c>
      <c r="C268" s="61">
        <v>290000</v>
      </c>
      <c r="D268" s="59">
        <v>1055</v>
      </c>
      <c r="E268" s="62">
        <f t="shared" si="4"/>
        <v>3.6379310344827587E-3</v>
      </c>
      <c r="F268" s="59">
        <v>2696.71</v>
      </c>
    </row>
    <row r="269" spans="1:6" x14ac:dyDescent="0.2">
      <c r="A269" s="60" t="s">
        <v>389</v>
      </c>
      <c r="B269" s="57">
        <v>6</v>
      </c>
      <c r="C269" s="61">
        <v>225000</v>
      </c>
      <c r="D269" s="59">
        <v>1200</v>
      </c>
      <c r="E269" s="62">
        <f t="shared" si="4"/>
        <v>5.3333333333333332E-3</v>
      </c>
      <c r="F269" s="59">
        <v>953.78</v>
      </c>
    </row>
    <row r="270" spans="1:6" x14ac:dyDescent="0.2">
      <c r="A270" s="60" t="s">
        <v>390</v>
      </c>
      <c r="B270" s="57">
        <v>109</v>
      </c>
      <c r="C270" s="61">
        <v>424769</v>
      </c>
      <c r="D270" s="59">
        <v>991.5</v>
      </c>
      <c r="E270" s="62">
        <f t="shared" si="4"/>
        <v>2.3342098881980558E-3</v>
      </c>
      <c r="F270" s="59">
        <v>5317.07</v>
      </c>
    </row>
    <row r="271" spans="1:6" x14ac:dyDescent="0.2">
      <c r="A271" s="60" t="s">
        <v>391</v>
      </c>
      <c r="B271" s="57">
        <v>923</v>
      </c>
      <c r="C271" s="61">
        <v>600000</v>
      </c>
      <c r="D271" s="59">
        <v>1455</v>
      </c>
      <c r="E271" s="62">
        <f t="shared" si="4"/>
        <v>2.4250000000000001E-3</v>
      </c>
      <c r="F271" s="59">
        <v>2642.06</v>
      </c>
    </row>
    <row r="272" spans="1:6" x14ac:dyDescent="0.2">
      <c r="A272" s="60" t="s">
        <v>392</v>
      </c>
      <c r="B272" s="57">
        <v>21</v>
      </c>
      <c r="C272" s="61">
        <v>460000</v>
      </c>
      <c r="D272" s="59">
        <v>1497.5</v>
      </c>
      <c r="E272" s="62">
        <f t="shared" si="4"/>
        <v>3.2554347826086955E-3</v>
      </c>
      <c r="F272" s="59">
        <v>2407.14</v>
      </c>
    </row>
    <row r="273" spans="1:6" x14ac:dyDescent="0.2">
      <c r="A273" s="60" t="s">
        <v>393</v>
      </c>
      <c r="B273" s="57">
        <v>19</v>
      </c>
      <c r="C273" s="61">
        <v>150000</v>
      </c>
      <c r="D273" s="59">
        <v>1075</v>
      </c>
      <c r="E273" s="62">
        <f t="shared" si="4"/>
        <v>7.1666666666666667E-3</v>
      </c>
      <c r="F273" s="59">
        <v>1281.25</v>
      </c>
    </row>
    <row r="274" spans="1:6" x14ac:dyDescent="0.2">
      <c r="A274" s="60" t="s">
        <v>394</v>
      </c>
      <c r="B274" s="57">
        <v>245</v>
      </c>
      <c r="C274" s="61">
        <v>173000</v>
      </c>
      <c r="D274" s="59">
        <v>785</v>
      </c>
      <c r="E274" s="62">
        <f t="shared" si="4"/>
        <v>4.5375722543352605E-3</v>
      </c>
      <c r="F274" s="59">
        <v>3008</v>
      </c>
    </row>
    <row r="275" spans="1:6" x14ac:dyDescent="0.2">
      <c r="A275" s="60" t="s">
        <v>395</v>
      </c>
      <c r="B275" s="57">
        <v>58</v>
      </c>
      <c r="C275" s="61">
        <v>350000</v>
      </c>
      <c r="D275" s="59">
        <v>950</v>
      </c>
      <c r="E275" s="62">
        <f t="shared" si="4"/>
        <v>2.7142857142857142E-3</v>
      </c>
      <c r="F275" s="59">
        <v>3066.48</v>
      </c>
    </row>
    <row r="276" spans="1:6" x14ac:dyDescent="0.2">
      <c r="A276" s="60" t="s">
        <v>396</v>
      </c>
      <c r="B276" s="57">
        <v>61</v>
      </c>
      <c r="C276" s="61">
        <v>579000</v>
      </c>
      <c r="D276" s="59">
        <v>1400</v>
      </c>
      <c r="E276" s="62">
        <f t="shared" si="4"/>
        <v>2.4179620034542313E-3</v>
      </c>
      <c r="F276" s="59">
        <v>3725.46</v>
      </c>
    </row>
    <row r="277" spans="1:6" x14ac:dyDescent="0.2">
      <c r="A277" s="60" t="s">
        <v>397</v>
      </c>
      <c r="B277" s="57">
        <v>490</v>
      </c>
      <c r="C277" s="61">
        <v>53950</v>
      </c>
      <c r="D277" s="59">
        <v>750</v>
      </c>
      <c r="E277" s="62">
        <f t="shared" si="4"/>
        <v>1.3901760889712697E-2</v>
      </c>
      <c r="F277" s="59">
        <v>1734.66</v>
      </c>
    </row>
    <row r="278" spans="1:6" x14ac:dyDescent="0.2">
      <c r="A278" s="60" t="s">
        <v>398</v>
      </c>
      <c r="B278" s="57">
        <v>39</v>
      </c>
      <c r="C278" s="61">
        <v>312319</v>
      </c>
      <c r="D278" s="59">
        <v>1200</v>
      </c>
      <c r="E278" s="62">
        <f t="shared" si="4"/>
        <v>3.8422254169615043E-3</v>
      </c>
      <c r="F278" s="59">
        <v>5196.6099999999997</v>
      </c>
    </row>
    <row r="279" spans="1:6" x14ac:dyDescent="0.2">
      <c r="A279" s="60" t="s">
        <v>399</v>
      </c>
      <c r="B279" s="57">
        <v>37</v>
      </c>
      <c r="C279" s="61">
        <v>282500</v>
      </c>
      <c r="D279" s="59">
        <v>789.5</v>
      </c>
      <c r="E279" s="62">
        <f t="shared" si="4"/>
        <v>2.7946902654867258E-3</v>
      </c>
      <c r="F279" s="59">
        <v>1283</v>
      </c>
    </row>
    <row r="280" spans="1:6" x14ac:dyDescent="0.2">
      <c r="A280" s="60" t="s">
        <v>400</v>
      </c>
      <c r="B280" s="57">
        <v>149</v>
      </c>
      <c r="C280" s="61">
        <v>295000</v>
      </c>
      <c r="D280" s="59">
        <v>1025</v>
      </c>
      <c r="E280" s="62">
        <f t="shared" si="4"/>
        <v>3.4745762711864405E-3</v>
      </c>
      <c r="F280" s="59">
        <v>2194.1999999999998</v>
      </c>
    </row>
    <row r="281" spans="1:6" x14ac:dyDescent="0.2">
      <c r="A281" s="60" t="s">
        <v>401</v>
      </c>
      <c r="B281" s="57">
        <v>42</v>
      </c>
      <c r="C281" s="61">
        <v>400000</v>
      </c>
      <c r="D281" s="59">
        <v>1385</v>
      </c>
      <c r="E281" s="62">
        <f t="shared" si="4"/>
        <v>3.4624999999999999E-3</v>
      </c>
      <c r="F281" s="59">
        <v>6277.12</v>
      </c>
    </row>
    <row r="282" spans="1:6" x14ac:dyDescent="0.2">
      <c r="A282" s="60" t="s">
        <v>402</v>
      </c>
      <c r="B282" s="57">
        <v>42</v>
      </c>
      <c r="C282" s="61">
        <v>410000</v>
      </c>
      <c r="D282" s="59">
        <v>1235</v>
      </c>
      <c r="E282" s="62">
        <f t="shared" si="4"/>
        <v>3.0121951219512196E-3</v>
      </c>
      <c r="F282" s="59">
        <v>6247.05</v>
      </c>
    </row>
    <row r="283" spans="1:6" x14ac:dyDescent="0.2">
      <c r="A283" s="60" t="s">
        <v>403</v>
      </c>
      <c r="B283" s="57">
        <v>40</v>
      </c>
      <c r="C283" s="61">
        <v>595000</v>
      </c>
      <c r="D283" s="59">
        <v>1495</v>
      </c>
      <c r="E283" s="62">
        <f t="shared" si="4"/>
        <v>2.5126050420168069E-3</v>
      </c>
      <c r="F283" s="59">
        <v>3288.77</v>
      </c>
    </row>
    <row r="284" spans="1:6" x14ac:dyDescent="0.2">
      <c r="A284" s="60" t="s">
        <v>404</v>
      </c>
      <c r="B284" s="57">
        <v>27</v>
      </c>
      <c r="C284" s="61">
        <v>150000</v>
      </c>
      <c r="D284" s="59">
        <v>675</v>
      </c>
      <c r="E284" s="62">
        <f t="shared" si="4"/>
        <v>4.4999999999999997E-3</v>
      </c>
      <c r="F284" s="59">
        <v>350.63</v>
      </c>
    </row>
    <row r="285" spans="1:6" x14ac:dyDescent="0.2">
      <c r="A285" s="60" t="s">
        <v>405</v>
      </c>
      <c r="B285" s="57">
        <v>85</v>
      </c>
      <c r="C285" s="61">
        <v>386000</v>
      </c>
      <c r="D285" s="59">
        <v>1137.5</v>
      </c>
      <c r="E285" s="62">
        <f t="shared" si="4"/>
        <v>2.9468911917098447E-3</v>
      </c>
      <c r="F285" s="59">
        <v>7431.64</v>
      </c>
    </row>
    <row r="286" spans="1:6" x14ac:dyDescent="0.2">
      <c r="A286" s="60" t="s">
        <v>406</v>
      </c>
      <c r="B286" s="57">
        <v>5</v>
      </c>
      <c r="C286" s="61">
        <v>175000</v>
      </c>
      <c r="D286" s="59">
        <v>750</v>
      </c>
      <c r="E286" s="62">
        <f t="shared" si="4"/>
        <v>4.2857142857142859E-3</v>
      </c>
      <c r="F286" s="59">
        <v>2462</v>
      </c>
    </row>
    <row r="287" spans="1:6" x14ac:dyDescent="0.2">
      <c r="A287" s="60" t="s">
        <v>407</v>
      </c>
      <c r="B287" s="57">
        <v>100</v>
      </c>
      <c r="C287" s="61">
        <v>484250</v>
      </c>
      <c r="D287" s="59">
        <v>1072</v>
      </c>
      <c r="E287" s="62">
        <f t="shared" si="4"/>
        <v>2.2137325761486834E-3</v>
      </c>
      <c r="F287" s="59">
        <v>4120.17</v>
      </c>
    </row>
    <row r="288" spans="1:6" x14ac:dyDescent="0.2">
      <c r="A288" s="60" t="s">
        <v>408</v>
      </c>
      <c r="B288" s="57">
        <v>127</v>
      </c>
      <c r="C288" s="61">
        <v>225000</v>
      </c>
      <c r="D288" s="59">
        <v>987.5</v>
      </c>
      <c r="E288" s="62">
        <f t="shared" si="4"/>
        <v>4.3888888888888892E-3</v>
      </c>
      <c r="F288" s="59">
        <v>2578</v>
      </c>
    </row>
    <row r="289" spans="1:6" x14ac:dyDescent="0.2">
      <c r="A289" s="60" t="s">
        <v>409</v>
      </c>
      <c r="B289" s="57">
        <v>22</v>
      </c>
      <c r="C289" s="61">
        <v>515000</v>
      </c>
      <c r="D289" s="59">
        <v>1650</v>
      </c>
      <c r="E289" s="62">
        <f t="shared" si="4"/>
        <v>3.2038834951456309E-3</v>
      </c>
      <c r="F289" s="59">
        <v>4627.5200000000004</v>
      </c>
    </row>
    <row r="290" spans="1:6" x14ac:dyDescent="0.2">
      <c r="A290" s="60" t="s">
        <v>410</v>
      </c>
      <c r="B290" s="57">
        <v>105</v>
      </c>
      <c r="C290" s="61">
        <v>358500</v>
      </c>
      <c r="D290" s="59">
        <v>1269</v>
      </c>
      <c r="E290" s="62">
        <f t="shared" si="4"/>
        <v>3.5397489539748953E-3</v>
      </c>
      <c r="F290" s="59">
        <v>3025.56</v>
      </c>
    </row>
    <row r="291" spans="1:6" x14ac:dyDescent="0.2">
      <c r="A291" s="60" t="s">
        <v>411</v>
      </c>
      <c r="B291" s="57">
        <v>83</v>
      </c>
      <c r="C291" s="61">
        <v>259950</v>
      </c>
      <c r="D291" s="59">
        <v>915</v>
      </c>
      <c r="E291" s="62">
        <f t="shared" si="4"/>
        <v>3.5199076745527987E-3</v>
      </c>
      <c r="F291" s="59">
        <v>1566.75</v>
      </c>
    </row>
    <row r="292" spans="1:6" x14ac:dyDescent="0.2">
      <c r="A292" s="60" t="s">
        <v>412</v>
      </c>
      <c r="B292" s="57">
        <v>43</v>
      </c>
      <c r="C292" s="61">
        <v>622500</v>
      </c>
      <c r="D292" s="59">
        <v>1350</v>
      </c>
      <c r="E292" s="62">
        <f t="shared" si="4"/>
        <v>2.1686746987951808E-3</v>
      </c>
      <c r="F292" s="59">
        <v>1480.08</v>
      </c>
    </row>
    <row r="293" spans="1:6" x14ac:dyDescent="0.2">
      <c r="A293" s="60" t="s">
        <v>413</v>
      </c>
      <c r="B293" s="57">
        <v>27</v>
      </c>
      <c r="C293" s="61">
        <v>129000</v>
      </c>
      <c r="D293" s="59">
        <v>875</v>
      </c>
      <c r="E293" s="62">
        <f t="shared" si="4"/>
        <v>6.7829457364341084E-3</v>
      </c>
      <c r="F293" s="59">
        <v>1296</v>
      </c>
    </row>
    <row r="294" spans="1:6" x14ac:dyDescent="0.2">
      <c r="A294" s="60" t="s">
        <v>414</v>
      </c>
      <c r="B294" s="57">
        <v>325</v>
      </c>
      <c r="C294" s="61">
        <v>376500</v>
      </c>
      <c r="D294" s="59">
        <v>1092</v>
      </c>
      <c r="E294" s="62">
        <f t="shared" si="4"/>
        <v>2.900398406374502E-3</v>
      </c>
      <c r="F294" s="59">
        <v>2857.97</v>
      </c>
    </row>
    <row r="295" spans="1:6" x14ac:dyDescent="0.2">
      <c r="A295" s="60" t="s">
        <v>415</v>
      </c>
      <c r="B295" s="57">
        <v>34</v>
      </c>
      <c r="C295" s="61">
        <v>381967</v>
      </c>
      <c r="D295" s="59">
        <v>1830</v>
      </c>
      <c r="E295" s="62">
        <f t="shared" si="4"/>
        <v>4.7909897975479555E-3</v>
      </c>
      <c r="F295" s="59">
        <v>5253.39</v>
      </c>
    </row>
    <row r="296" spans="1:6" x14ac:dyDescent="0.2">
      <c r="A296" s="60" t="s">
        <v>416</v>
      </c>
      <c r="B296" s="57">
        <v>70</v>
      </c>
      <c r="C296" s="61">
        <v>223600</v>
      </c>
      <c r="D296" s="59">
        <v>1000</v>
      </c>
      <c r="E296" s="62">
        <f t="shared" si="4"/>
        <v>4.4722719141323791E-3</v>
      </c>
      <c r="F296" s="59">
        <v>972.91</v>
      </c>
    </row>
    <row r="297" spans="1:6" x14ac:dyDescent="0.2">
      <c r="A297" s="60" t="s">
        <v>417</v>
      </c>
      <c r="B297" s="57">
        <v>79</v>
      </c>
      <c r="C297" s="61">
        <v>245000</v>
      </c>
      <c r="D297" s="59">
        <v>1200</v>
      </c>
      <c r="E297" s="62">
        <f t="shared" si="4"/>
        <v>4.8979591836734691E-3</v>
      </c>
      <c r="F297" s="59">
        <v>4468.32</v>
      </c>
    </row>
    <row r="298" spans="1:6" x14ac:dyDescent="0.2">
      <c r="A298" s="60" t="s">
        <v>418</v>
      </c>
      <c r="B298" s="57">
        <v>78</v>
      </c>
      <c r="C298" s="61">
        <v>272250</v>
      </c>
      <c r="D298" s="59">
        <v>1060</v>
      </c>
      <c r="E298" s="62">
        <f t="shared" si="4"/>
        <v>3.8934802571166209E-3</v>
      </c>
      <c r="F298" s="59">
        <v>4928.84</v>
      </c>
    </row>
    <row r="299" spans="1:6" x14ac:dyDescent="0.2">
      <c r="A299" s="60" t="s">
        <v>419</v>
      </c>
      <c r="B299" s="57">
        <v>36</v>
      </c>
      <c r="C299" s="61">
        <v>349900</v>
      </c>
      <c r="D299" s="59">
        <v>1050</v>
      </c>
      <c r="E299" s="62">
        <f t="shared" si="4"/>
        <v>3.0008573878250928E-3</v>
      </c>
      <c r="F299" s="59">
        <v>1676.56</v>
      </c>
    </row>
    <row r="300" spans="1:6" x14ac:dyDescent="0.2">
      <c r="A300" s="60" t="s">
        <v>420</v>
      </c>
      <c r="B300" s="57">
        <v>58</v>
      </c>
      <c r="C300" s="61">
        <v>409000</v>
      </c>
      <c r="D300" s="59">
        <v>1290.5</v>
      </c>
      <c r="E300" s="62">
        <f t="shared" si="4"/>
        <v>3.1552567237163815E-3</v>
      </c>
      <c r="F300" s="59">
        <v>4457.8</v>
      </c>
    </row>
    <row r="301" spans="1:6" x14ac:dyDescent="0.2">
      <c r="A301" s="60" t="s">
        <v>421</v>
      </c>
      <c r="B301" s="57">
        <v>29</v>
      </c>
      <c r="C301" s="61">
        <v>100000</v>
      </c>
      <c r="D301" s="59">
        <v>675</v>
      </c>
      <c r="E301" s="62">
        <f t="shared" si="4"/>
        <v>6.7499999999999999E-3</v>
      </c>
      <c r="F301" s="59">
        <v>726.51</v>
      </c>
    </row>
    <row r="302" spans="1:6" x14ac:dyDescent="0.2">
      <c r="A302" s="60" t="s">
        <v>422</v>
      </c>
      <c r="B302" s="57">
        <v>44</v>
      </c>
      <c r="C302" s="61">
        <v>278000</v>
      </c>
      <c r="D302" s="59">
        <v>1175</v>
      </c>
      <c r="E302" s="62">
        <f t="shared" si="4"/>
        <v>4.2266187050359711E-3</v>
      </c>
      <c r="F302" s="59">
        <v>2271.65</v>
      </c>
    </row>
    <row r="303" spans="1:6" x14ac:dyDescent="0.2">
      <c r="A303" s="60" t="s">
        <v>423</v>
      </c>
      <c r="B303" s="57">
        <v>226</v>
      </c>
      <c r="C303" s="61">
        <v>300000</v>
      </c>
      <c r="D303" s="59">
        <v>1295</v>
      </c>
      <c r="E303" s="62">
        <f t="shared" si="4"/>
        <v>4.3166666666666666E-3</v>
      </c>
      <c r="F303" s="59">
        <v>3005.6</v>
      </c>
    </row>
    <row r="304" spans="1:6" x14ac:dyDescent="0.2">
      <c r="A304" s="60" t="s">
        <v>424</v>
      </c>
      <c r="B304" s="57">
        <v>69</v>
      </c>
      <c r="C304" s="61">
        <v>875000</v>
      </c>
      <c r="D304" s="59">
        <v>1289</v>
      </c>
      <c r="E304" s="62">
        <f t="shared" si="4"/>
        <v>1.4731428571428571E-3</v>
      </c>
      <c r="F304" s="59">
        <v>5582.74</v>
      </c>
    </row>
    <row r="305" spans="1:6" x14ac:dyDescent="0.2">
      <c r="A305" s="60" t="s">
        <v>425</v>
      </c>
      <c r="B305" s="57">
        <v>96</v>
      </c>
      <c r="C305" s="61">
        <v>725000</v>
      </c>
      <c r="D305" s="59">
        <v>1325</v>
      </c>
      <c r="E305" s="62">
        <f t="shared" si="4"/>
        <v>1.8275862068965517E-3</v>
      </c>
      <c r="F305" s="59">
        <v>5985.13</v>
      </c>
    </row>
    <row r="306" spans="1:6" x14ac:dyDescent="0.2">
      <c r="A306" s="60" t="s">
        <v>426</v>
      </c>
      <c r="B306" s="57">
        <v>61</v>
      </c>
      <c r="C306" s="61">
        <v>985000</v>
      </c>
      <c r="D306" s="59">
        <v>1735</v>
      </c>
      <c r="E306" s="62">
        <f t="shared" si="4"/>
        <v>1.7614213197969543E-3</v>
      </c>
      <c r="F306" s="59">
        <v>7919.36</v>
      </c>
    </row>
    <row r="307" spans="1:6" x14ac:dyDescent="0.2">
      <c r="A307" s="60" t="s">
        <v>427</v>
      </c>
      <c r="B307" s="57">
        <v>37</v>
      </c>
      <c r="C307" s="61">
        <v>410000</v>
      </c>
      <c r="D307" s="59">
        <v>950</v>
      </c>
      <c r="E307" s="62">
        <f t="shared" si="4"/>
        <v>2.3170731707317072E-3</v>
      </c>
      <c r="F307" s="59">
        <v>1013.01</v>
      </c>
    </row>
    <row r="308" spans="1:6" x14ac:dyDescent="0.2">
      <c r="A308" s="60" t="s">
        <v>428</v>
      </c>
      <c r="B308" s="57">
        <v>507</v>
      </c>
      <c r="C308" s="61">
        <v>222622</v>
      </c>
      <c r="D308" s="59">
        <v>975</v>
      </c>
      <c r="E308" s="62">
        <f t="shared" si="4"/>
        <v>4.3796210617099837E-3</v>
      </c>
      <c r="F308" s="59">
        <v>4634.72</v>
      </c>
    </row>
    <row r="309" spans="1:6" x14ac:dyDescent="0.2">
      <c r="A309" s="60" t="s">
        <v>429</v>
      </c>
      <c r="B309" s="57">
        <v>89</v>
      </c>
      <c r="C309" s="61">
        <v>273250</v>
      </c>
      <c r="D309" s="59">
        <v>1295</v>
      </c>
      <c r="E309" s="62">
        <f t="shared" si="4"/>
        <v>4.7392497712717288E-3</v>
      </c>
      <c r="F309" s="59">
        <v>5557.53</v>
      </c>
    </row>
    <row r="310" spans="1:6" x14ac:dyDescent="0.2">
      <c r="A310" s="60" t="s">
        <v>430</v>
      </c>
      <c r="B310" s="57">
        <v>2</v>
      </c>
      <c r="C310" s="61">
        <v>305900</v>
      </c>
      <c r="D310" s="59">
        <v>1150</v>
      </c>
      <c r="E310" s="62">
        <f t="shared" si="4"/>
        <v>3.7593984962406013E-3</v>
      </c>
      <c r="F310" s="59">
        <v>1496.22</v>
      </c>
    </row>
    <row r="311" spans="1:6" x14ac:dyDescent="0.2">
      <c r="A311" s="60" t="s">
        <v>431</v>
      </c>
      <c r="B311" s="57">
        <v>46</v>
      </c>
      <c r="C311" s="61">
        <v>244000</v>
      </c>
      <c r="D311" s="59">
        <v>850</v>
      </c>
      <c r="E311" s="62">
        <f t="shared" si="4"/>
        <v>3.4836065573770492E-3</v>
      </c>
      <c r="F311" s="59">
        <v>1443.87</v>
      </c>
    </row>
    <row r="312" spans="1:6" x14ac:dyDescent="0.2">
      <c r="A312" s="60" t="s">
        <v>432</v>
      </c>
      <c r="B312" s="57">
        <v>28</v>
      </c>
      <c r="C312" s="61">
        <v>146500</v>
      </c>
      <c r="D312" s="59">
        <v>600</v>
      </c>
      <c r="E312" s="62">
        <f t="shared" si="4"/>
        <v>4.0955631399317407E-3</v>
      </c>
      <c r="F312" s="59">
        <v>779</v>
      </c>
    </row>
    <row r="313" spans="1:6" x14ac:dyDescent="0.2">
      <c r="A313" s="60" t="s">
        <v>433</v>
      </c>
      <c r="B313" s="57">
        <v>192</v>
      </c>
      <c r="C313" s="61">
        <v>650000</v>
      </c>
      <c r="D313" s="59">
        <v>1595</v>
      </c>
      <c r="E313" s="62">
        <f t="shared" si="4"/>
        <v>2.4538461538461537E-3</v>
      </c>
      <c r="F313" s="59">
        <v>5002.6099999999997</v>
      </c>
    </row>
    <row r="314" spans="1:6" x14ac:dyDescent="0.2">
      <c r="A314" s="60" t="s">
        <v>434</v>
      </c>
      <c r="B314" s="57">
        <v>52</v>
      </c>
      <c r="C314" s="61">
        <v>332143</v>
      </c>
      <c r="D314" s="59">
        <v>1295</v>
      </c>
      <c r="E314" s="62">
        <f t="shared" si="4"/>
        <v>3.8989230542266435E-3</v>
      </c>
      <c r="F314" s="59">
        <v>4102</v>
      </c>
    </row>
    <row r="315" spans="1:6" x14ac:dyDescent="0.2">
      <c r="A315" s="60" t="s">
        <v>435</v>
      </c>
      <c r="B315" s="57">
        <v>70</v>
      </c>
      <c r="C315" s="61">
        <v>160050</v>
      </c>
      <c r="D315" s="59">
        <v>700</v>
      </c>
      <c r="E315" s="62">
        <f t="shared" si="4"/>
        <v>4.3736332396126214E-3</v>
      </c>
      <c r="F315" s="59">
        <v>1366.68</v>
      </c>
    </row>
    <row r="316" spans="1:6" x14ac:dyDescent="0.2">
      <c r="A316" s="60" t="s">
        <v>436</v>
      </c>
      <c r="B316" s="57">
        <v>47</v>
      </c>
      <c r="C316" s="61">
        <v>300000</v>
      </c>
      <c r="D316" s="59">
        <v>1070</v>
      </c>
      <c r="E316" s="62">
        <f t="shared" si="4"/>
        <v>3.5666666666666668E-3</v>
      </c>
      <c r="F316" s="59">
        <v>5195.12</v>
      </c>
    </row>
    <row r="317" spans="1:6" x14ac:dyDescent="0.2">
      <c r="A317" s="60" t="s">
        <v>437</v>
      </c>
      <c r="B317" s="57">
        <v>63</v>
      </c>
      <c r="C317" s="61">
        <v>613776</v>
      </c>
      <c r="D317" s="59">
        <v>1622.5</v>
      </c>
      <c r="E317" s="62">
        <f t="shared" si="4"/>
        <v>2.6434725372122729E-3</v>
      </c>
      <c r="F317" s="59">
        <v>13846.54</v>
      </c>
    </row>
    <row r="318" spans="1:6" x14ac:dyDescent="0.2">
      <c r="A318" s="60" t="s">
        <v>438</v>
      </c>
      <c r="B318" s="57">
        <v>51</v>
      </c>
      <c r="C318" s="61">
        <v>394100</v>
      </c>
      <c r="D318" s="59">
        <v>1112</v>
      </c>
      <c r="E318" s="62">
        <f t="shared" si="4"/>
        <v>2.8216188784572441E-3</v>
      </c>
      <c r="F318" s="59">
        <v>1170.92</v>
      </c>
    </row>
    <row r="319" spans="1:6" x14ac:dyDescent="0.2">
      <c r="A319" s="60" t="s">
        <v>439</v>
      </c>
      <c r="B319" s="57">
        <v>38</v>
      </c>
      <c r="C319" s="61">
        <v>465000</v>
      </c>
      <c r="D319" s="59">
        <v>1650</v>
      </c>
      <c r="E319" s="62">
        <f t="shared" si="4"/>
        <v>3.5483870967741938E-3</v>
      </c>
      <c r="F319" s="59">
        <v>8684.2199999999993</v>
      </c>
    </row>
    <row r="320" spans="1:6" x14ac:dyDescent="0.2">
      <c r="A320" s="60" t="s">
        <v>440</v>
      </c>
      <c r="B320" s="57">
        <v>45</v>
      </c>
      <c r="C320" s="61">
        <v>125000</v>
      </c>
      <c r="D320" s="59">
        <v>630</v>
      </c>
      <c r="E320" s="62">
        <f t="shared" si="4"/>
        <v>5.0400000000000002E-3</v>
      </c>
      <c r="F320" s="59">
        <v>2001.84</v>
      </c>
    </row>
    <row r="321" spans="1:6" x14ac:dyDescent="0.2">
      <c r="A321" s="60" t="s">
        <v>441</v>
      </c>
      <c r="B321" s="57">
        <v>78</v>
      </c>
      <c r="C321" s="61">
        <v>589500</v>
      </c>
      <c r="D321" s="59">
        <v>1425</v>
      </c>
      <c r="E321" s="62">
        <f t="shared" si="4"/>
        <v>2.4173027989821882E-3</v>
      </c>
      <c r="F321" s="59">
        <v>2443.73</v>
      </c>
    </row>
    <row r="322" spans="1:6" x14ac:dyDescent="0.2">
      <c r="A322" s="60" t="s">
        <v>442</v>
      </c>
      <c r="B322" s="57">
        <v>153</v>
      </c>
      <c r="C322" s="61">
        <v>370000</v>
      </c>
      <c r="D322" s="59">
        <v>2000</v>
      </c>
      <c r="E322" s="62">
        <f t="shared" ref="E322:E385" si="5">D322/C322</f>
        <v>5.4054054054054057E-3</v>
      </c>
      <c r="F322" s="59">
        <v>2709.08</v>
      </c>
    </row>
    <row r="323" spans="1:6" x14ac:dyDescent="0.2">
      <c r="A323" s="60" t="s">
        <v>443</v>
      </c>
      <c r="B323" s="57">
        <v>60</v>
      </c>
      <c r="C323" s="61">
        <v>837830</v>
      </c>
      <c r="D323" s="59">
        <v>2150</v>
      </c>
      <c r="E323" s="62">
        <f t="shared" si="5"/>
        <v>2.5661530382058411E-3</v>
      </c>
      <c r="F323" s="59">
        <v>5358.92</v>
      </c>
    </row>
    <row r="324" spans="1:6" x14ac:dyDescent="0.2">
      <c r="A324" s="60" t="s">
        <v>444</v>
      </c>
      <c r="B324" s="57">
        <v>139</v>
      </c>
      <c r="C324" s="61">
        <v>121000</v>
      </c>
      <c r="D324" s="59">
        <v>750</v>
      </c>
      <c r="E324" s="62">
        <f t="shared" si="5"/>
        <v>6.1983471074380167E-3</v>
      </c>
      <c r="F324" s="59">
        <v>1270.73</v>
      </c>
    </row>
    <row r="325" spans="1:6" x14ac:dyDescent="0.2">
      <c r="A325" s="60" t="s">
        <v>445</v>
      </c>
      <c r="B325" s="57">
        <v>137</v>
      </c>
      <c r="C325" s="61">
        <v>830000</v>
      </c>
      <c r="D325" s="59">
        <v>1400</v>
      </c>
      <c r="E325" s="62">
        <f t="shared" si="5"/>
        <v>1.6867469879518072E-3</v>
      </c>
      <c r="F325" s="59">
        <v>5474.28</v>
      </c>
    </row>
    <row r="326" spans="1:6" x14ac:dyDescent="0.2">
      <c r="A326" s="60" t="s">
        <v>446</v>
      </c>
      <c r="B326" s="57">
        <v>119</v>
      </c>
      <c r="C326" s="61">
        <v>455000</v>
      </c>
      <c r="D326" s="59">
        <v>1984</v>
      </c>
      <c r="E326" s="62">
        <f t="shared" si="5"/>
        <v>4.36043956043956E-3</v>
      </c>
      <c r="F326" s="59">
        <v>3687.1</v>
      </c>
    </row>
    <row r="327" spans="1:6" x14ac:dyDescent="0.2">
      <c r="A327" s="60" t="s">
        <v>447</v>
      </c>
      <c r="B327" s="57">
        <v>220</v>
      </c>
      <c r="C327" s="61">
        <v>438000</v>
      </c>
      <c r="D327" s="59">
        <v>995</v>
      </c>
      <c r="E327" s="62">
        <f t="shared" si="5"/>
        <v>2.271689497716895E-3</v>
      </c>
      <c r="F327" s="59">
        <v>3996.45</v>
      </c>
    </row>
    <row r="328" spans="1:6" x14ac:dyDescent="0.2">
      <c r="A328" s="60" t="s">
        <v>448</v>
      </c>
      <c r="B328" s="57">
        <v>92</v>
      </c>
      <c r="C328" s="61">
        <v>385000</v>
      </c>
      <c r="D328" s="59">
        <v>1350</v>
      </c>
      <c r="E328" s="62">
        <f t="shared" si="5"/>
        <v>3.5064935064935067E-3</v>
      </c>
      <c r="F328" s="59">
        <v>2954.96</v>
      </c>
    </row>
    <row r="329" spans="1:6" x14ac:dyDescent="0.2">
      <c r="A329" s="60" t="s">
        <v>449</v>
      </c>
      <c r="B329" s="57">
        <v>70</v>
      </c>
      <c r="C329" s="61">
        <v>184100</v>
      </c>
      <c r="D329" s="59">
        <v>695</v>
      </c>
      <c r="E329" s="62">
        <f t="shared" si="5"/>
        <v>3.775122216186855E-3</v>
      </c>
      <c r="F329" s="59">
        <v>1302.1300000000001</v>
      </c>
    </row>
    <row r="330" spans="1:6" x14ac:dyDescent="0.2">
      <c r="A330" s="60" t="s">
        <v>450</v>
      </c>
      <c r="B330" s="57">
        <v>162</v>
      </c>
      <c r="C330" s="61">
        <v>700000</v>
      </c>
      <c r="D330" s="59">
        <v>1195</v>
      </c>
      <c r="E330" s="62">
        <f t="shared" si="5"/>
        <v>1.7071428571428572E-3</v>
      </c>
      <c r="F330" s="59">
        <v>4229.74</v>
      </c>
    </row>
    <row r="331" spans="1:6" x14ac:dyDescent="0.2">
      <c r="A331" s="60" t="s">
        <v>451</v>
      </c>
      <c r="B331" s="57">
        <v>35</v>
      </c>
      <c r="C331" s="61">
        <v>309009</v>
      </c>
      <c r="D331" s="59">
        <v>1100</v>
      </c>
      <c r="E331" s="62">
        <f t="shared" si="5"/>
        <v>3.5597668676316872E-3</v>
      </c>
      <c r="F331" s="59">
        <v>4233.3900000000003</v>
      </c>
    </row>
    <row r="332" spans="1:6" x14ac:dyDescent="0.2">
      <c r="A332" s="60" t="s">
        <v>452</v>
      </c>
      <c r="B332" s="57">
        <v>66</v>
      </c>
      <c r="C332" s="61">
        <v>314600</v>
      </c>
      <c r="D332" s="59">
        <v>1100</v>
      </c>
      <c r="E332" s="62">
        <f t="shared" si="5"/>
        <v>3.4965034965034965E-3</v>
      </c>
      <c r="F332" s="59">
        <v>2642.45</v>
      </c>
    </row>
    <row r="333" spans="1:6" x14ac:dyDescent="0.2">
      <c r="A333" s="60" t="s">
        <v>453</v>
      </c>
      <c r="B333" s="57">
        <v>110</v>
      </c>
      <c r="C333" s="61">
        <v>713500</v>
      </c>
      <c r="D333" s="59">
        <v>1863</v>
      </c>
      <c r="E333" s="62">
        <f t="shared" si="5"/>
        <v>2.6110721793973371E-3</v>
      </c>
      <c r="F333" s="59">
        <v>6461.64</v>
      </c>
    </row>
    <row r="334" spans="1:6" x14ac:dyDescent="0.2">
      <c r="A334" s="60" t="s">
        <v>454</v>
      </c>
      <c r="B334" s="57">
        <v>122</v>
      </c>
      <c r="C334" s="61">
        <v>631500</v>
      </c>
      <c r="D334" s="59">
        <v>1616.5</v>
      </c>
      <c r="E334" s="62">
        <f t="shared" si="5"/>
        <v>2.5597783056215359E-3</v>
      </c>
      <c r="F334" s="59">
        <v>4929.8599999999997</v>
      </c>
    </row>
    <row r="335" spans="1:6" x14ac:dyDescent="0.2">
      <c r="A335" s="60" t="s">
        <v>455</v>
      </c>
      <c r="B335" s="57">
        <v>33</v>
      </c>
      <c r="C335" s="61">
        <v>693500</v>
      </c>
      <c r="D335" s="59">
        <v>2755</v>
      </c>
      <c r="E335" s="62">
        <f t="shared" si="5"/>
        <v>3.9726027397260274E-3</v>
      </c>
      <c r="F335" s="59">
        <v>10448</v>
      </c>
    </row>
    <row r="336" spans="1:6" x14ac:dyDescent="0.2">
      <c r="A336" s="60" t="s">
        <v>456</v>
      </c>
      <c r="B336" s="57">
        <v>67</v>
      </c>
      <c r="C336" s="61">
        <v>400000</v>
      </c>
      <c r="D336" s="59">
        <v>1450</v>
      </c>
      <c r="E336" s="62">
        <f t="shared" si="5"/>
        <v>3.6250000000000002E-3</v>
      </c>
      <c r="F336" s="59">
        <v>1374.48</v>
      </c>
    </row>
    <row r="337" spans="1:6" x14ac:dyDescent="0.2">
      <c r="A337" s="60" t="s">
        <v>457</v>
      </c>
      <c r="B337" s="57">
        <v>46</v>
      </c>
      <c r="C337" s="61">
        <v>380000</v>
      </c>
      <c r="D337" s="59">
        <v>900</v>
      </c>
      <c r="E337" s="62">
        <f t="shared" si="5"/>
        <v>2.3684210526315791E-3</v>
      </c>
      <c r="F337" s="59">
        <v>3734</v>
      </c>
    </row>
    <row r="338" spans="1:6" x14ac:dyDescent="0.2">
      <c r="A338" s="60" t="s">
        <v>458</v>
      </c>
      <c r="B338" s="57">
        <v>57</v>
      </c>
      <c r="C338" s="61">
        <v>795000</v>
      </c>
      <c r="D338" s="59">
        <v>1195</v>
      </c>
      <c r="E338" s="62">
        <f t="shared" si="5"/>
        <v>1.5031446540880503E-3</v>
      </c>
      <c r="F338" s="59">
        <v>5830.98</v>
      </c>
    </row>
    <row r="339" spans="1:6" x14ac:dyDescent="0.2">
      <c r="A339" s="60" t="s">
        <v>459</v>
      </c>
      <c r="B339" s="57">
        <v>88</v>
      </c>
      <c r="C339" s="61">
        <v>704000</v>
      </c>
      <c r="D339" s="59">
        <v>1800</v>
      </c>
      <c r="E339" s="62">
        <f t="shared" si="5"/>
        <v>2.5568181818181818E-3</v>
      </c>
      <c r="F339" s="59">
        <v>7128.65</v>
      </c>
    </row>
    <row r="340" spans="1:6" x14ac:dyDescent="0.2">
      <c r="A340" s="60" t="s">
        <v>460</v>
      </c>
      <c r="B340" s="57">
        <v>97</v>
      </c>
      <c r="C340" s="61">
        <v>241000</v>
      </c>
      <c r="D340" s="59">
        <v>795</v>
      </c>
      <c r="E340" s="62">
        <f t="shared" si="5"/>
        <v>3.2987551867219916E-3</v>
      </c>
      <c r="F340" s="59">
        <v>3297.89</v>
      </c>
    </row>
    <row r="341" spans="1:6" x14ac:dyDescent="0.2">
      <c r="A341" s="60" t="s">
        <v>461</v>
      </c>
      <c r="B341" s="57">
        <v>95</v>
      </c>
      <c r="C341" s="61">
        <v>350000</v>
      </c>
      <c r="D341" s="59">
        <v>899</v>
      </c>
      <c r="E341" s="62">
        <f t="shared" si="5"/>
        <v>2.5685714285714287E-3</v>
      </c>
      <c r="F341" s="59">
        <v>2036.88</v>
      </c>
    </row>
    <row r="342" spans="1:6" x14ac:dyDescent="0.2">
      <c r="A342" s="60" t="s">
        <v>462</v>
      </c>
      <c r="B342" s="57">
        <v>75</v>
      </c>
      <c r="C342" s="61">
        <v>365000</v>
      </c>
      <c r="D342" s="59">
        <v>1200</v>
      </c>
      <c r="E342" s="62">
        <f t="shared" si="5"/>
        <v>3.2876712328767125E-3</v>
      </c>
      <c r="F342" s="59">
        <v>2812.5</v>
      </c>
    </row>
    <row r="343" spans="1:6" x14ac:dyDescent="0.2">
      <c r="A343" s="60" t="s">
        <v>463</v>
      </c>
      <c r="B343" s="57">
        <v>223</v>
      </c>
      <c r="C343" s="61">
        <v>150000</v>
      </c>
      <c r="D343" s="59">
        <v>825</v>
      </c>
      <c r="E343" s="62">
        <f t="shared" si="5"/>
        <v>5.4999999999999997E-3</v>
      </c>
      <c r="F343" s="59">
        <v>1806.02</v>
      </c>
    </row>
    <row r="344" spans="1:6" x14ac:dyDescent="0.2">
      <c r="A344" s="60" t="s">
        <v>464</v>
      </c>
      <c r="B344" s="57">
        <v>100</v>
      </c>
      <c r="C344" s="61">
        <v>587500</v>
      </c>
      <c r="D344" s="59">
        <v>1170</v>
      </c>
      <c r="E344" s="62">
        <f t="shared" si="5"/>
        <v>1.9914893617021278E-3</v>
      </c>
      <c r="F344" s="59">
        <v>4834.6000000000004</v>
      </c>
    </row>
    <row r="345" spans="1:6" x14ac:dyDescent="0.2">
      <c r="A345" s="60" t="s">
        <v>465</v>
      </c>
      <c r="B345" s="57">
        <v>115</v>
      </c>
      <c r="C345" s="61">
        <v>482500</v>
      </c>
      <c r="D345" s="59">
        <v>1472.5</v>
      </c>
      <c r="E345" s="62">
        <f t="shared" si="5"/>
        <v>3.0518134715025909E-3</v>
      </c>
      <c r="F345" s="59">
        <v>4577.3</v>
      </c>
    </row>
    <row r="346" spans="1:6" x14ac:dyDescent="0.2">
      <c r="A346" s="60" t="s">
        <v>466</v>
      </c>
      <c r="B346" s="57">
        <v>28</v>
      </c>
      <c r="C346" s="61">
        <v>199903</v>
      </c>
      <c r="D346" s="59">
        <v>1200</v>
      </c>
      <c r="E346" s="62">
        <f t="shared" si="5"/>
        <v>6.0029114120348365E-3</v>
      </c>
      <c r="F346" s="59">
        <v>1628.94</v>
      </c>
    </row>
    <row r="347" spans="1:6" x14ac:dyDescent="0.2">
      <c r="A347" s="60" t="s">
        <v>467</v>
      </c>
      <c r="B347" s="57">
        <v>112</v>
      </c>
      <c r="C347" s="61">
        <v>317500</v>
      </c>
      <c r="D347" s="59">
        <v>1263</v>
      </c>
      <c r="E347" s="62">
        <f t="shared" si="5"/>
        <v>3.9779527559055117E-3</v>
      </c>
      <c r="F347" s="59">
        <v>3274.08</v>
      </c>
    </row>
    <row r="348" spans="1:6" x14ac:dyDescent="0.2">
      <c r="A348" s="60" t="s">
        <v>468</v>
      </c>
      <c r="B348" s="57">
        <v>42</v>
      </c>
      <c r="C348" s="61">
        <v>297700</v>
      </c>
      <c r="D348" s="59">
        <v>900</v>
      </c>
      <c r="E348" s="62">
        <f t="shared" si="5"/>
        <v>3.0231776956667787E-3</v>
      </c>
      <c r="F348" s="59">
        <v>4181</v>
      </c>
    </row>
    <row r="349" spans="1:6" x14ac:dyDescent="0.2">
      <c r="A349" s="60" t="s">
        <v>469</v>
      </c>
      <c r="B349" s="57">
        <v>109</v>
      </c>
      <c r="C349" s="61">
        <v>590520</v>
      </c>
      <c r="D349" s="59">
        <v>1200</v>
      </c>
      <c r="E349" s="62">
        <f t="shared" si="5"/>
        <v>2.0321072952651899E-3</v>
      </c>
      <c r="F349" s="59">
        <v>2076.7800000000002</v>
      </c>
    </row>
    <row r="350" spans="1:6" x14ac:dyDescent="0.2">
      <c r="A350" s="60" t="s">
        <v>470</v>
      </c>
      <c r="B350" s="57">
        <v>37</v>
      </c>
      <c r="C350" s="61">
        <v>181300</v>
      </c>
      <c r="D350" s="59">
        <v>846</v>
      </c>
      <c r="E350" s="62">
        <f t="shared" si="5"/>
        <v>4.6662989520132375E-3</v>
      </c>
      <c r="F350" s="59">
        <v>1902.3</v>
      </c>
    </row>
    <row r="351" spans="1:6" x14ac:dyDescent="0.2">
      <c r="A351" s="60" t="s">
        <v>471</v>
      </c>
      <c r="B351" s="57">
        <v>87</v>
      </c>
      <c r="C351" s="61">
        <v>176000</v>
      </c>
      <c r="D351" s="59">
        <v>750</v>
      </c>
      <c r="E351" s="62">
        <f t="shared" si="5"/>
        <v>4.261363636363636E-3</v>
      </c>
      <c r="F351" s="59">
        <v>954.38</v>
      </c>
    </row>
    <row r="352" spans="1:6" x14ac:dyDescent="0.2">
      <c r="A352" s="60" t="s">
        <v>472</v>
      </c>
      <c r="B352" s="57">
        <v>113</v>
      </c>
      <c r="C352" s="61">
        <v>169176</v>
      </c>
      <c r="D352" s="59">
        <v>975</v>
      </c>
      <c r="E352" s="62">
        <f t="shared" si="5"/>
        <v>5.7632288267839412E-3</v>
      </c>
      <c r="F352" s="59">
        <v>2212.37</v>
      </c>
    </row>
    <row r="353" spans="1:6" x14ac:dyDescent="0.2">
      <c r="A353" s="60" t="s">
        <v>473</v>
      </c>
      <c r="B353" s="57">
        <v>82</v>
      </c>
      <c r="C353" s="61">
        <v>638400</v>
      </c>
      <c r="D353" s="59">
        <v>1550</v>
      </c>
      <c r="E353" s="62">
        <f t="shared" si="5"/>
        <v>2.4279448621553883E-3</v>
      </c>
      <c r="F353" s="59">
        <v>7751.84</v>
      </c>
    </row>
    <row r="354" spans="1:6" x14ac:dyDescent="0.2">
      <c r="A354" s="60" t="s">
        <v>474</v>
      </c>
      <c r="B354" s="57">
        <v>62</v>
      </c>
      <c r="C354" s="61">
        <v>371917</v>
      </c>
      <c r="D354" s="59">
        <v>1195</v>
      </c>
      <c r="E354" s="62">
        <f t="shared" si="5"/>
        <v>3.2130824888348744E-3</v>
      </c>
      <c r="F354" s="59">
        <v>2687.32</v>
      </c>
    </row>
    <row r="355" spans="1:6" x14ac:dyDescent="0.2">
      <c r="A355" s="60" t="s">
        <v>475</v>
      </c>
      <c r="B355" s="57">
        <v>73</v>
      </c>
      <c r="C355" s="61">
        <v>655000</v>
      </c>
      <c r="D355" s="59">
        <v>1950</v>
      </c>
      <c r="E355" s="62">
        <f t="shared" si="5"/>
        <v>2.9770992366412214E-3</v>
      </c>
      <c r="F355" s="59">
        <v>6786.2</v>
      </c>
    </row>
    <row r="356" spans="1:6" x14ac:dyDescent="0.2">
      <c r="A356" s="60" t="s">
        <v>476</v>
      </c>
      <c r="B356" s="57">
        <v>62</v>
      </c>
      <c r="C356" s="61">
        <v>243750</v>
      </c>
      <c r="D356" s="59">
        <v>975</v>
      </c>
      <c r="E356" s="62">
        <f t="shared" si="5"/>
        <v>4.0000000000000001E-3</v>
      </c>
      <c r="F356" s="59">
        <v>569.46</v>
      </c>
    </row>
    <row r="357" spans="1:6" x14ac:dyDescent="0.2">
      <c r="A357" s="60" t="s">
        <v>477</v>
      </c>
      <c r="B357" s="57">
        <v>61</v>
      </c>
      <c r="C357" s="61">
        <v>757500</v>
      </c>
      <c r="D357" s="59">
        <v>1550</v>
      </c>
      <c r="E357" s="62">
        <f t="shared" si="5"/>
        <v>2.0462046204620461E-3</v>
      </c>
      <c r="F357" s="59">
        <v>6116.4</v>
      </c>
    </row>
    <row r="358" spans="1:6" x14ac:dyDescent="0.2">
      <c r="A358" s="60" t="s">
        <v>478</v>
      </c>
      <c r="B358" s="57">
        <v>161</v>
      </c>
      <c r="C358" s="61">
        <v>630250</v>
      </c>
      <c r="D358" s="59">
        <v>1750</v>
      </c>
      <c r="E358" s="62">
        <f t="shared" si="5"/>
        <v>2.776675922253074E-3</v>
      </c>
      <c r="F358" s="59">
        <v>5310.27</v>
      </c>
    </row>
    <row r="359" spans="1:6" x14ac:dyDescent="0.2">
      <c r="A359" s="60" t="s">
        <v>479</v>
      </c>
      <c r="B359" s="57">
        <v>63</v>
      </c>
      <c r="C359" s="61">
        <v>444008</v>
      </c>
      <c r="D359" s="59">
        <v>1526.5</v>
      </c>
      <c r="E359" s="62">
        <f t="shared" si="5"/>
        <v>3.4380011170969892E-3</v>
      </c>
      <c r="F359" s="59">
        <v>6364</v>
      </c>
    </row>
    <row r="360" spans="1:6" x14ac:dyDescent="0.2">
      <c r="A360" s="60" t="s">
        <v>480</v>
      </c>
      <c r="B360" s="57">
        <v>191</v>
      </c>
      <c r="C360" s="61">
        <v>525000</v>
      </c>
      <c r="D360" s="59">
        <v>1300</v>
      </c>
      <c r="E360" s="62">
        <f t="shared" si="5"/>
        <v>2.476190476190476E-3</v>
      </c>
      <c r="F360" s="59">
        <v>2630.26</v>
      </c>
    </row>
    <row r="361" spans="1:6" x14ac:dyDescent="0.2">
      <c r="A361" s="60" t="s">
        <v>481</v>
      </c>
      <c r="B361" s="57">
        <v>35</v>
      </c>
      <c r="C361" s="61">
        <v>80250</v>
      </c>
      <c r="D361" s="59">
        <v>625</v>
      </c>
      <c r="E361" s="62">
        <f t="shared" si="5"/>
        <v>7.7881619937694704E-3</v>
      </c>
      <c r="F361" s="59">
        <v>1950</v>
      </c>
    </row>
    <row r="362" spans="1:6" x14ac:dyDescent="0.2">
      <c r="A362" s="60" t="s">
        <v>482</v>
      </c>
      <c r="B362" s="57">
        <v>572</v>
      </c>
      <c r="C362" s="61">
        <v>457000</v>
      </c>
      <c r="D362" s="59">
        <v>1650</v>
      </c>
      <c r="E362" s="62">
        <f t="shared" si="5"/>
        <v>3.6105032822757112E-3</v>
      </c>
      <c r="F362" s="59">
        <v>5171.8100000000004</v>
      </c>
    </row>
    <row r="363" spans="1:6" x14ac:dyDescent="0.2">
      <c r="A363" s="60" t="s">
        <v>483</v>
      </c>
      <c r="B363" s="57">
        <v>247</v>
      </c>
      <c r="C363" s="61">
        <v>485000</v>
      </c>
      <c r="D363" s="59">
        <v>1195</v>
      </c>
      <c r="E363" s="62">
        <f t="shared" si="5"/>
        <v>2.4639175257731957E-3</v>
      </c>
      <c r="F363" s="59">
        <v>2207.31</v>
      </c>
    </row>
    <row r="364" spans="1:6" x14ac:dyDescent="0.2">
      <c r="A364" s="60" t="s">
        <v>484</v>
      </c>
      <c r="B364" s="57">
        <v>45</v>
      </c>
      <c r="C364" s="61">
        <v>610000</v>
      </c>
      <c r="D364" s="59">
        <v>2500</v>
      </c>
      <c r="E364" s="62">
        <f t="shared" si="5"/>
        <v>4.0983606557377051E-3</v>
      </c>
      <c r="F364" s="59">
        <v>4993.2299999999996</v>
      </c>
    </row>
    <row r="365" spans="1:6" x14ac:dyDescent="0.2">
      <c r="A365" s="60" t="s">
        <v>485</v>
      </c>
      <c r="B365" s="57">
        <v>595</v>
      </c>
      <c r="C365" s="61">
        <v>329000</v>
      </c>
      <c r="D365" s="59">
        <v>1400</v>
      </c>
      <c r="E365" s="62">
        <f t="shared" si="5"/>
        <v>4.2553191489361703E-3</v>
      </c>
      <c r="F365" s="59">
        <v>2670.12</v>
      </c>
    </row>
    <row r="366" spans="1:6" x14ac:dyDescent="0.2">
      <c r="A366" s="60" t="s">
        <v>486</v>
      </c>
      <c r="B366" s="57">
        <v>156</v>
      </c>
      <c r="C366" s="61">
        <v>250000</v>
      </c>
      <c r="D366" s="59">
        <v>1400</v>
      </c>
      <c r="E366" s="62">
        <f t="shared" si="5"/>
        <v>5.5999999999999999E-3</v>
      </c>
      <c r="F366" s="59">
        <v>2352.3200000000002</v>
      </c>
    </row>
    <row r="367" spans="1:6" x14ac:dyDescent="0.2">
      <c r="A367" s="60" t="s">
        <v>487</v>
      </c>
      <c r="B367" s="57">
        <v>89</v>
      </c>
      <c r="C367" s="61">
        <v>169900</v>
      </c>
      <c r="D367" s="59">
        <v>695</v>
      </c>
      <c r="E367" s="62">
        <f t="shared" si="5"/>
        <v>4.090641553855209E-3</v>
      </c>
      <c r="F367" s="59">
        <v>1054.97</v>
      </c>
    </row>
    <row r="368" spans="1:6" x14ac:dyDescent="0.2">
      <c r="A368" s="60" t="s">
        <v>488</v>
      </c>
      <c r="B368" s="57">
        <v>100</v>
      </c>
      <c r="C368" s="61">
        <v>342500</v>
      </c>
      <c r="D368" s="59">
        <v>995</v>
      </c>
      <c r="E368" s="62">
        <f t="shared" si="5"/>
        <v>2.9051094890510951E-3</v>
      </c>
      <c r="F368" s="59">
        <v>2088.0700000000002</v>
      </c>
    </row>
    <row r="369" spans="1:6" x14ac:dyDescent="0.2">
      <c r="A369" s="60" t="s">
        <v>489</v>
      </c>
      <c r="B369" s="57">
        <v>241</v>
      </c>
      <c r="C369" s="61">
        <v>187100</v>
      </c>
      <c r="D369" s="59">
        <v>699</v>
      </c>
      <c r="E369" s="62">
        <f t="shared" si="5"/>
        <v>3.7359700694815606E-3</v>
      </c>
      <c r="F369" s="59">
        <v>1605.83</v>
      </c>
    </row>
    <row r="370" spans="1:6" x14ac:dyDescent="0.2">
      <c r="A370" s="60" t="s">
        <v>490</v>
      </c>
      <c r="B370" s="57">
        <v>799</v>
      </c>
      <c r="C370" s="61">
        <v>353780</v>
      </c>
      <c r="D370" s="59">
        <v>1130</v>
      </c>
      <c r="E370" s="62">
        <f t="shared" si="5"/>
        <v>3.1940754140991575E-3</v>
      </c>
      <c r="F370" s="59">
        <v>5378.23</v>
      </c>
    </row>
    <row r="371" spans="1:6" x14ac:dyDescent="0.2">
      <c r="A371" s="60" t="s">
        <v>491</v>
      </c>
      <c r="B371" s="57">
        <v>70</v>
      </c>
      <c r="C371" s="61">
        <v>617500</v>
      </c>
      <c r="D371" s="59">
        <v>2095</v>
      </c>
      <c r="E371" s="62">
        <f t="shared" si="5"/>
        <v>3.3927125506072876E-3</v>
      </c>
      <c r="F371" s="59">
        <v>1934.58</v>
      </c>
    </row>
    <row r="372" spans="1:6" x14ac:dyDescent="0.2">
      <c r="A372" s="60" t="s">
        <v>492</v>
      </c>
      <c r="B372" s="57">
        <v>42</v>
      </c>
      <c r="C372" s="61">
        <v>445000</v>
      </c>
      <c r="D372" s="59">
        <v>1295</v>
      </c>
      <c r="E372" s="62">
        <f t="shared" si="5"/>
        <v>2.9101123595505619E-3</v>
      </c>
      <c r="F372" s="59">
        <v>1207.31</v>
      </c>
    </row>
    <row r="373" spans="1:6" x14ac:dyDescent="0.2">
      <c r="A373" s="60" t="s">
        <v>493</v>
      </c>
      <c r="B373" s="57">
        <v>56</v>
      </c>
      <c r="C373" s="61">
        <v>575000</v>
      </c>
      <c r="D373" s="59">
        <v>1635.5</v>
      </c>
      <c r="E373" s="62">
        <f t="shared" si="5"/>
        <v>2.8443478260869563E-3</v>
      </c>
      <c r="F373" s="59">
        <v>6104</v>
      </c>
    </row>
    <row r="374" spans="1:6" x14ac:dyDescent="0.2">
      <c r="A374" s="60" t="s">
        <v>494</v>
      </c>
      <c r="B374" s="57">
        <v>48</v>
      </c>
      <c r="C374" s="61">
        <v>150500</v>
      </c>
      <c r="D374" s="59">
        <v>680</v>
      </c>
      <c r="E374" s="62">
        <f t="shared" si="5"/>
        <v>4.5182724252491695E-3</v>
      </c>
      <c r="F374" s="59">
        <v>755.35</v>
      </c>
    </row>
    <row r="375" spans="1:6" x14ac:dyDescent="0.2">
      <c r="A375" s="60" t="s">
        <v>495</v>
      </c>
      <c r="B375" s="57">
        <v>148</v>
      </c>
      <c r="C375" s="61">
        <v>845000</v>
      </c>
      <c r="D375" s="59">
        <v>1529</v>
      </c>
      <c r="E375" s="62">
        <f t="shared" si="5"/>
        <v>1.8094674556213017E-3</v>
      </c>
      <c r="F375" s="59">
        <v>2918</v>
      </c>
    </row>
    <row r="376" spans="1:6" x14ac:dyDescent="0.2">
      <c r="A376" s="60" t="s">
        <v>496</v>
      </c>
      <c r="B376" s="57">
        <v>116</v>
      </c>
      <c r="C376" s="61">
        <v>406945</v>
      </c>
      <c r="D376" s="59">
        <v>1394</v>
      </c>
      <c r="E376" s="62">
        <f t="shared" si="5"/>
        <v>3.4255243337551759E-3</v>
      </c>
      <c r="F376" s="59">
        <v>7856.82</v>
      </c>
    </row>
    <row r="377" spans="1:6" x14ac:dyDescent="0.2">
      <c r="A377" s="60" t="s">
        <v>497</v>
      </c>
      <c r="B377" s="57">
        <v>221</v>
      </c>
      <c r="C377" s="61">
        <v>400000</v>
      </c>
      <c r="D377" s="59">
        <v>1230</v>
      </c>
      <c r="E377" s="62">
        <f t="shared" si="5"/>
        <v>3.075E-3</v>
      </c>
      <c r="F377" s="59">
        <v>2397.67</v>
      </c>
    </row>
    <row r="378" spans="1:6" x14ac:dyDescent="0.2">
      <c r="A378" s="60" t="s">
        <v>498</v>
      </c>
      <c r="B378" s="57">
        <v>111</v>
      </c>
      <c r="C378" s="61">
        <v>1500000</v>
      </c>
      <c r="D378" s="59">
        <v>2433.5</v>
      </c>
      <c r="E378" s="62">
        <f t="shared" si="5"/>
        <v>1.6223333333333333E-3</v>
      </c>
      <c r="F378" s="59">
        <v>10261.200000000001</v>
      </c>
    </row>
    <row r="379" spans="1:6" x14ac:dyDescent="0.2">
      <c r="A379" s="60" t="s">
        <v>499</v>
      </c>
      <c r="B379" s="57">
        <v>474</v>
      </c>
      <c r="C379" s="61">
        <v>421000</v>
      </c>
      <c r="D379" s="59">
        <v>895</v>
      </c>
      <c r="E379" s="62">
        <f t="shared" si="5"/>
        <v>2.125890736342043E-3</v>
      </c>
      <c r="F379" s="59">
        <v>2900.64</v>
      </c>
    </row>
    <row r="380" spans="1:6" x14ac:dyDescent="0.2">
      <c r="A380" s="60" t="s">
        <v>500</v>
      </c>
      <c r="B380" s="57">
        <v>46</v>
      </c>
      <c r="C380" s="61">
        <v>361216</v>
      </c>
      <c r="D380" s="59">
        <v>1439</v>
      </c>
      <c r="E380" s="62">
        <f t="shared" si="5"/>
        <v>3.9837659461374915E-3</v>
      </c>
      <c r="F380" s="59">
        <v>5004.04</v>
      </c>
    </row>
    <row r="381" spans="1:6" x14ac:dyDescent="0.2">
      <c r="A381" s="60" t="s">
        <v>501</v>
      </c>
      <c r="B381" s="57">
        <v>281</v>
      </c>
      <c r="C381" s="61">
        <v>659121</v>
      </c>
      <c r="D381" s="59">
        <v>1575</v>
      </c>
      <c r="E381" s="62">
        <f t="shared" si="5"/>
        <v>2.3895460772756444E-3</v>
      </c>
      <c r="F381" s="59">
        <v>8329.9599999999991</v>
      </c>
    </row>
    <row r="382" spans="1:6" x14ac:dyDescent="0.2">
      <c r="A382" s="60" t="s">
        <v>502</v>
      </c>
      <c r="B382" s="57">
        <v>94</v>
      </c>
      <c r="C382" s="61">
        <v>910000</v>
      </c>
      <c r="D382" s="59">
        <v>1890</v>
      </c>
      <c r="E382" s="62">
        <f t="shared" si="5"/>
        <v>2.0769230769230769E-3</v>
      </c>
      <c r="F382" s="59">
        <v>6856.64</v>
      </c>
    </row>
    <row r="383" spans="1:6" x14ac:dyDescent="0.2">
      <c r="A383" s="60" t="s">
        <v>503</v>
      </c>
      <c r="B383" s="57">
        <v>88</v>
      </c>
      <c r="C383" s="61">
        <v>425000</v>
      </c>
      <c r="D383" s="59">
        <v>1430</v>
      </c>
      <c r="E383" s="62">
        <f t="shared" si="5"/>
        <v>3.3647058823529411E-3</v>
      </c>
      <c r="F383" s="59">
        <v>2588.0100000000002</v>
      </c>
    </row>
    <row r="384" spans="1:6" x14ac:dyDescent="0.2">
      <c r="A384" s="60" t="s">
        <v>504</v>
      </c>
      <c r="B384" s="57">
        <v>228</v>
      </c>
      <c r="C384" s="61">
        <v>249950</v>
      </c>
      <c r="D384" s="59">
        <v>950</v>
      </c>
      <c r="E384" s="62">
        <f t="shared" si="5"/>
        <v>3.8007601520304059E-3</v>
      </c>
      <c r="F384" s="59">
        <v>2890.42</v>
      </c>
    </row>
    <row r="385" spans="1:6" x14ac:dyDescent="0.2">
      <c r="A385" s="60" t="s">
        <v>505</v>
      </c>
      <c r="B385" s="57">
        <v>148</v>
      </c>
      <c r="C385" s="61">
        <v>307000</v>
      </c>
      <c r="D385" s="59">
        <v>950</v>
      </c>
      <c r="E385" s="62">
        <f t="shared" si="5"/>
        <v>3.0944625407166122E-3</v>
      </c>
      <c r="F385" s="59">
        <v>2190.0300000000002</v>
      </c>
    </row>
    <row r="386" spans="1:6" x14ac:dyDescent="0.2">
      <c r="A386" s="60" t="s">
        <v>506</v>
      </c>
      <c r="B386" s="57">
        <v>39</v>
      </c>
      <c r="C386" s="61">
        <v>620000</v>
      </c>
      <c r="D386" s="59">
        <v>1850</v>
      </c>
      <c r="E386" s="62">
        <f t="shared" ref="E386:E449" si="6">D386/C386</f>
        <v>2.9838709677419356E-3</v>
      </c>
      <c r="F386" s="59">
        <v>5799.8</v>
      </c>
    </row>
    <row r="387" spans="1:6" x14ac:dyDescent="0.2">
      <c r="A387" s="60" t="s">
        <v>507</v>
      </c>
      <c r="B387" s="57">
        <v>97</v>
      </c>
      <c r="C387" s="61">
        <v>450000</v>
      </c>
      <c r="D387" s="59">
        <v>1572</v>
      </c>
      <c r="E387" s="62">
        <f t="shared" si="6"/>
        <v>3.4933333333333335E-3</v>
      </c>
      <c r="F387" s="59">
        <v>7748.48</v>
      </c>
    </row>
    <row r="388" spans="1:6" x14ac:dyDescent="0.2">
      <c r="A388" s="60" t="s">
        <v>508</v>
      </c>
      <c r="B388" s="57">
        <v>94</v>
      </c>
      <c r="C388" s="61">
        <v>400350</v>
      </c>
      <c r="D388" s="59">
        <v>1041.5</v>
      </c>
      <c r="E388" s="62">
        <f t="shared" si="6"/>
        <v>2.6014737105033098E-3</v>
      </c>
      <c r="F388" s="59">
        <v>746</v>
      </c>
    </row>
    <row r="389" spans="1:6" x14ac:dyDescent="0.2">
      <c r="A389" s="60" t="s">
        <v>509</v>
      </c>
      <c r="B389" s="57">
        <v>53</v>
      </c>
      <c r="C389" s="61">
        <v>464835</v>
      </c>
      <c r="D389" s="59">
        <v>955</v>
      </c>
      <c r="E389" s="62">
        <f t="shared" si="6"/>
        <v>2.0544924543117451E-3</v>
      </c>
      <c r="F389" s="59">
        <v>4798.18</v>
      </c>
    </row>
    <row r="390" spans="1:6" x14ac:dyDescent="0.2">
      <c r="A390" s="60" t="s">
        <v>510</v>
      </c>
      <c r="B390" s="57">
        <v>177</v>
      </c>
      <c r="C390" s="61">
        <v>321328</v>
      </c>
      <c r="D390" s="59">
        <v>940</v>
      </c>
      <c r="E390" s="62">
        <f t="shared" si="6"/>
        <v>2.9253597570084149E-3</v>
      </c>
      <c r="F390" s="59">
        <v>4912.01</v>
      </c>
    </row>
    <row r="391" spans="1:6" x14ac:dyDescent="0.2">
      <c r="A391" s="60" t="s">
        <v>511</v>
      </c>
      <c r="B391" s="57">
        <v>50</v>
      </c>
      <c r="C391" s="61">
        <v>371500</v>
      </c>
      <c r="D391" s="59">
        <v>1000</v>
      </c>
      <c r="E391" s="62">
        <f t="shared" si="6"/>
        <v>2.6917900403768506E-3</v>
      </c>
      <c r="F391" s="59">
        <v>2161.69</v>
      </c>
    </row>
    <row r="392" spans="1:6" x14ac:dyDescent="0.2">
      <c r="A392" s="60" t="s">
        <v>512</v>
      </c>
      <c r="B392" s="57">
        <v>90</v>
      </c>
      <c r="C392" s="61">
        <v>102866</v>
      </c>
      <c r="D392" s="59">
        <v>725</v>
      </c>
      <c r="E392" s="62">
        <f t="shared" si="6"/>
        <v>7.0480041996383641E-3</v>
      </c>
      <c r="F392" s="59">
        <v>2405.4</v>
      </c>
    </row>
    <row r="393" spans="1:6" x14ac:dyDescent="0.2">
      <c r="A393" s="60" t="s">
        <v>513</v>
      </c>
      <c r="B393" s="57">
        <v>75</v>
      </c>
      <c r="C393" s="61">
        <v>274750</v>
      </c>
      <c r="D393" s="59">
        <v>892.5</v>
      </c>
      <c r="E393" s="62">
        <f t="shared" si="6"/>
        <v>3.248407643312102E-3</v>
      </c>
      <c r="F393" s="59">
        <v>1826.79</v>
      </c>
    </row>
    <row r="394" spans="1:6" x14ac:dyDescent="0.2">
      <c r="A394" s="60" t="s">
        <v>514</v>
      </c>
      <c r="B394" s="57">
        <v>138</v>
      </c>
      <c r="C394" s="61">
        <v>546131</v>
      </c>
      <c r="D394" s="59">
        <v>1395</v>
      </c>
      <c r="E394" s="62">
        <f t="shared" si="6"/>
        <v>2.5543322023470561E-3</v>
      </c>
      <c r="F394" s="59">
        <v>6516.85</v>
      </c>
    </row>
    <row r="395" spans="1:6" x14ac:dyDescent="0.2">
      <c r="A395" s="60" t="s">
        <v>515</v>
      </c>
      <c r="B395" s="57">
        <v>92</v>
      </c>
      <c r="C395" s="61">
        <v>380500</v>
      </c>
      <c r="D395" s="59">
        <v>1550</v>
      </c>
      <c r="E395" s="62">
        <f t="shared" si="6"/>
        <v>4.0735873850197106E-3</v>
      </c>
      <c r="F395" s="59">
        <v>5582.44</v>
      </c>
    </row>
    <row r="396" spans="1:6" x14ac:dyDescent="0.2">
      <c r="A396" s="60" t="s">
        <v>516</v>
      </c>
      <c r="B396" s="57">
        <v>43</v>
      </c>
      <c r="C396" s="61">
        <v>415000</v>
      </c>
      <c r="D396" s="59">
        <v>1295</v>
      </c>
      <c r="E396" s="62">
        <f t="shared" si="6"/>
        <v>3.1204819277108435E-3</v>
      </c>
      <c r="F396" s="59">
        <v>4531.87</v>
      </c>
    </row>
    <row r="397" spans="1:6" x14ac:dyDescent="0.2">
      <c r="A397" s="60" t="s">
        <v>517</v>
      </c>
      <c r="B397" s="57">
        <v>69</v>
      </c>
      <c r="C397" s="61">
        <v>849719</v>
      </c>
      <c r="D397" s="59">
        <v>1400</v>
      </c>
      <c r="E397" s="62">
        <f t="shared" si="6"/>
        <v>1.6476035018635573E-3</v>
      </c>
      <c r="F397" s="59">
        <v>5606.32</v>
      </c>
    </row>
    <row r="398" spans="1:6" x14ac:dyDescent="0.2">
      <c r="A398" s="60" t="s">
        <v>518</v>
      </c>
      <c r="B398" s="57">
        <v>419</v>
      </c>
      <c r="C398" s="61">
        <v>595000</v>
      </c>
      <c r="D398" s="59">
        <v>1300</v>
      </c>
      <c r="E398" s="62">
        <f t="shared" si="6"/>
        <v>2.1848739495798318E-3</v>
      </c>
      <c r="F398" s="59">
        <v>2124.27</v>
      </c>
    </row>
    <row r="399" spans="1:6" x14ac:dyDescent="0.2">
      <c r="A399" s="60" t="s">
        <v>519</v>
      </c>
      <c r="B399" s="57">
        <v>59</v>
      </c>
      <c r="C399" s="61">
        <v>1037500</v>
      </c>
      <c r="D399" s="59">
        <v>2395.5</v>
      </c>
      <c r="E399" s="62">
        <f t="shared" si="6"/>
        <v>2.3089156626506023E-3</v>
      </c>
      <c r="F399" s="59">
        <v>8927.92</v>
      </c>
    </row>
    <row r="400" spans="1:6" x14ac:dyDescent="0.2">
      <c r="A400" s="60" t="s">
        <v>520</v>
      </c>
      <c r="B400" s="57">
        <v>92</v>
      </c>
      <c r="C400" s="61">
        <v>431000</v>
      </c>
      <c r="D400" s="59">
        <v>1265</v>
      </c>
      <c r="E400" s="62">
        <f t="shared" si="6"/>
        <v>2.9350348027842228E-3</v>
      </c>
      <c r="F400" s="59">
        <v>3200.78</v>
      </c>
    </row>
    <row r="401" spans="1:6" x14ac:dyDescent="0.2">
      <c r="A401" s="60" t="s">
        <v>521</v>
      </c>
      <c r="B401" s="57">
        <v>90</v>
      </c>
      <c r="C401" s="61">
        <v>350000</v>
      </c>
      <c r="D401" s="59">
        <v>1275</v>
      </c>
      <c r="E401" s="62">
        <f t="shared" si="6"/>
        <v>3.642857142857143E-3</v>
      </c>
      <c r="F401" s="59">
        <v>5546.38</v>
      </c>
    </row>
    <row r="402" spans="1:6" x14ac:dyDescent="0.2">
      <c r="A402" s="60" t="s">
        <v>522</v>
      </c>
      <c r="B402" s="57">
        <v>290</v>
      </c>
      <c r="C402" s="61">
        <v>453500</v>
      </c>
      <c r="D402" s="59">
        <v>950</v>
      </c>
      <c r="E402" s="62">
        <f t="shared" si="6"/>
        <v>2.0948180815876516E-3</v>
      </c>
      <c r="F402" s="59">
        <v>1387.06</v>
      </c>
    </row>
    <row r="403" spans="1:6" x14ac:dyDescent="0.2">
      <c r="A403" s="60" t="s">
        <v>523</v>
      </c>
      <c r="B403" s="57">
        <v>89</v>
      </c>
      <c r="C403" s="61">
        <v>1300000</v>
      </c>
      <c r="D403" s="59">
        <v>2257</v>
      </c>
      <c r="E403" s="62">
        <f t="shared" si="6"/>
        <v>1.7361538461538463E-3</v>
      </c>
      <c r="F403" s="59">
        <v>7848.14</v>
      </c>
    </row>
    <row r="404" spans="1:6" x14ac:dyDescent="0.2">
      <c r="A404" s="60" t="s">
        <v>524</v>
      </c>
      <c r="B404" s="57">
        <v>55</v>
      </c>
      <c r="C404" s="61">
        <v>845000</v>
      </c>
      <c r="D404" s="59">
        <v>1635</v>
      </c>
      <c r="E404" s="62">
        <f t="shared" si="6"/>
        <v>1.9349112426035502E-3</v>
      </c>
      <c r="F404" s="59">
        <v>3861.12</v>
      </c>
    </row>
    <row r="405" spans="1:6" x14ac:dyDescent="0.2">
      <c r="A405" s="60" t="s">
        <v>525</v>
      </c>
      <c r="B405" s="57">
        <v>45</v>
      </c>
      <c r="C405" s="61">
        <v>89500</v>
      </c>
      <c r="D405" s="59">
        <v>876</v>
      </c>
      <c r="E405" s="62">
        <f t="shared" si="6"/>
        <v>9.7877094972067032E-3</v>
      </c>
      <c r="F405" s="59">
        <v>1141.46</v>
      </c>
    </row>
    <row r="406" spans="1:6" x14ac:dyDescent="0.2">
      <c r="A406" s="60" t="s">
        <v>526</v>
      </c>
      <c r="B406" s="57">
        <v>186</v>
      </c>
      <c r="C406" s="61">
        <v>511183</v>
      </c>
      <c r="D406" s="59">
        <v>1150</v>
      </c>
      <c r="E406" s="62">
        <f t="shared" si="6"/>
        <v>2.2496835771142623E-3</v>
      </c>
      <c r="F406" s="59">
        <v>2283.33</v>
      </c>
    </row>
    <row r="407" spans="1:6" x14ac:dyDescent="0.2">
      <c r="A407" s="60" t="s">
        <v>527</v>
      </c>
      <c r="B407" s="57">
        <v>16</v>
      </c>
      <c r="C407" s="61">
        <v>302630</v>
      </c>
      <c r="D407" s="59">
        <v>1087</v>
      </c>
      <c r="E407" s="62">
        <f t="shared" si="6"/>
        <v>3.591844827016489E-3</v>
      </c>
      <c r="F407" s="59">
        <v>1422.59</v>
      </c>
    </row>
    <row r="408" spans="1:6" x14ac:dyDescent="0.2">
      <c r="A408" s="60" t="s">
        <v>528</v>
      </c>
      <c r="B408" s="57">
        <v>37</v>
      </c>
      <c r="C408" s="61">
        <v>549694</v>
      </c>
      <c r="D408" s="59">
        <v>1425</v>
      </c>
      <c r="E408" s="62">
        <f t="shared" si="6"/>
        <v>2.5923513809501288E-3</v>
      </c>
      <c r="F408" s="59">
        <v>5378.21</v>
      </c>
    </row>
    <row r="409" spans="1:6" x14ac:dyDescent="0.2">
      <c r="A409" s="60" t="s">
        <v>529</v>
      </c>
      <c r="B409" s="57">
        <v>68</v>
      </c>
      <c r="C409" s="61">
        <v>377665</v>
      </c>
      <c r="D409" s="59">
        <v>1295</v>
      </c>
      <c r="E409" s="62">
        <f t="shared" si="6"/>
        <v>3.4289648233222563E-3</v>
      </c>
      <c r="F409" s="59">
        <v>3231.08</v>
      </c>
    </row>
    <row r="410" spans="1:6" x14ac:dyDescent="0.2">
      <c r="A410" s="60" t="s">
        <v>530</v>
      </c>
      <c r="B410" s="57">
        <v>114</v>
      </c>
      <c r="C410" s="61">
        <v>352000</v>
      </c>
      <c r="D410" s="59">
        <v>995</v>
      </c>
      <c r="E410" s="62">
        <f t="shared" si="6"/>
        <v>2.8267045454545454E-3</v>
      </c>
      <c r="F410" s="59">
        <v>1361.4</v>
      </c>
    </row>
    <row r="411" spans="1:6" x14ac:dyDescent="0.2">
      <c r="A411" s="60" t="s">
        <v>531</v>
      </c>
      <c r="B411" s="57">
        <v>166</v>
      </c>
      <c r="C411" s="61">
        <v>309225</v>
      </c>
      <c r="D411" s="59">
        <v>1014</v>
      </c>
      <c r="E411" s="62">
        <f t="shared" si="6"/>
        <v>3.2791656560756731E-3</v>
      </c>
      <c r="F411" s="59">
        <v>5169.42</v>
      </c>
    </row>
    <row r="412" spans="1:6" x14ac:dyDescent="0.2">
      <c r="A412" s="60" t="s">
        <v>532</v>
      </c>
      <c r="B412" s="57">
        <v>36</v>
      </c>
      <c r="C412" s="61">
        <v>87500</v>
      </c>
      <c r="D412" s="59">
        <v>719</v>
      </c>
      <c r="E412" s="62">
        <f t="shared" si="6"/>
        <v>8.2171428571428569E-3</v>
      </c>
      <c r="F412" s="59">
        <v>1871.8</v>
      </c>
    </row>
    <row r="413" spans="1:6" x14ac:dyDescent="0.2">
      <c r="A413" s="60" t="s">
        <v>533</v>
      </c>
      <c r="B413" s="57">
        <v>119</v>
      </c>
      <c r="C413" s="61">
        <v>362500</v>
      </c>
      <c r="D413" s="59">
        <v>850</v>
      </c>
      <c r="E413" s="62">
        <f t="shared" si="6"/>
        <v>2.3448275862068967E-3</v>
      </c>
      <c r="F413" s="59">
        <v>2158.7199999999998</v>
      </c>
    </row>
    <row r="414" spans="1:6" x14ac:dyDescent="0.2">
      <c r="A414" s="60" t="s">
        <v>534</v>
      </c>
      <c r="B414" s="57">
        <v>47</v>
      </c>
      <c r="C414" s="61">
        <v>520000</v>
      </c>
      <c r="D414" s="59">
        <v>1300</v>
      </c>
      <c r="E414" s="62">
        <f t="shared" si="6"/>
        <v>2.5000000000000001E-3</v>
      </c>
      <c r="F414" s="59">
        <v>3905.68</v>
      </c>
    </row>
    <row r="415" spans="1:6" x14ac:dyDescent="0.2">
      <c r="A415" s="60" t="s">
        <v>535</v>
      </c>
      <c r="B415" s="57">
        <v>61</v>
      </c>
      <c r="C415" s="61">
        <v>277677</v>
      </c>
      <c r="D415" s="59">
        <v>800</v>
      </c>
      <c r="E415" s="62">
        <f t="shared" si="6"/>
        <v>2.8810452432142383E-3</v>
      </c>
      <c r="F415" s="59">
        <v>2215.5500000000002</v>
      </c>
    </row>
    <row r="416" spans="1:6" x14ac:dyDescent="0.2">
      <c r="A416" s="60" t="s">
        <v>536</v>
      </c>
      <c r="B416" s="57">
        <v>117</v>
      </c>
      <c r="C416" s="61">
        <v>400000</v>
      </c>
      <c r="D416" s="59">
        <v>950</v>
      </c>
      <c r="E416" s="62">
        <f t="shared" si="6"/>
        <v>2.3749999999999999E-3</v>
      </c>
      <c r="F416" s="59">
        <v>1874.86</v>
      </c>
    </row>
    <row r="417" spans="1:6" x14ac:dyDescent="0.2">
      <c r="A417" s="60" t="s">
        <v>537</v>
      </c>
      <c r="B417" s="57">
        <v>139</v>
      </c>
      <c r="C417" s="61">
        <v>226500</v>
      </c>
      <c r="D417" s="59">
        <v>709.5</v>
      </c>
      <c r="E417" s="62">
        <f t="shared" si="6"/>
        <v>3.1324503311258279E-3</v>
      </c>
      <c r="F417" s="59">
        <v>2965.46</v>
      </c>
    </row>
    <row r="418" spans="1:6" x14ac:dyDescent="0.2">
      <c r="A418" s="60" t="s">
        <v>538</v>
      </c>
      <c r="B418" s="57">
        <v>88</v>
      </c>
      <c r="C418" s="61">
        <v>330375</v>
      </c>
      <c r="D418" s="59">
        <v>1300</v>
      </c>
      <c r="E418" s="62">
        <f t="shared" si="6"/>
        <v>3.9349224366250473E-3</v>
      </c>
      <c r="F418" s="59">
        <v>2824.39</v>
      </c>
    </row>
    <row r="419" spans="1:6" x14ac:dyDescent="0.2">
      <c r="A419" s="60" t="s">
        <v>539</v>
      </c>
      <c r="B419" s="57">
        <v>103</v>
      </c>
      <c r="C419" s="61">
        <v>297000</v>
      </c>
      <c r="D419" s="59">
        <v>1075</v>
      </c>
      <c r="E419" s="62">
        <f t="shared" si="6"/>
        <v>3.6195286195286197E-3</v>
      </c>
      <c r="F419" s="59">
        <v>1774.95</v>
      </c>
    </row>
    <row r="420" spans="1:6" x14ac:dyDescent="0.2">
      <c r="A420" s="60" t="s">
        <v>540</v>
      </c>
      <c r="B420" s="57">
        <v>52</v>
      </c>
      <c r="C420" s="61">
        <v>170000</v>
      </c>
      <c r="D420" s="59">
        <v>700</v>
      </c>
      <c r="E420" s="62">
        <f t="shared" si="6"/>
        <v>4.1176470588235297E-3</v>
      </c>
      <c r="F420" s="59">
        <v>634</v>
      </c>
    </row>
    <row r="421" spans="1:6" x14ac:dyDescent="0.2">
      <c r="A421" s="60" t="s">
        <v>541</v>
      </c>
      <c r="B421" s="57">
        <v>302</v>
      </c>
      <c r="C421" s="61">
        <v>225500</v>
      </c>
      <c r="D421" s="59">
        <v>775</v>
      </c>
      <c r="E421" s="62">
        <f t="shared" si="6"/>
        <v>3.4368070953436809E-3</v>
      </c>
      <c r="F421" s="59">
        <v>1776.75</v>
      </c>
    </row>
    <row r="422" spans="1:6" x14ac:dyDescent="0.2">
      <c r="A422" s="60" t="s">
        <v>542</v>
      </c>
      <c r="B422" s="57">
        <v>46</v>
      </c>
      <c r="C422" s="61">
        <v>174250</v>
      </c>
      <c r="D422" s="59">
        <v>800</v>
      </c>
      <c r="E422" s="62">
        <f t="shared" si="6"/>
        <v>4.5911047345767574E-3</v>
      </c>
      <c r="F422" s="59">
        <v>1727.17</v>
      </c>
    </row>
    <row r="423" spans="1:6" x14ac:dyDescent="0.2">
      <c r="A423" s="60" t="s">
        <v>543</v>
      </c>
      <c r="B423" s="57">
        <v>89</v>
      </c>
      <c r="C423" s="61">
        <v>190000</v>
      </c>
      <c r="D423" s="59">
        <v>825</v>
      </c>
      <c r="E423" s="62">
        <f t="shared" si="6"/>
        <v>4.3421052631578945E-3</v>
      </c>
      <c r="F423" s="59">
        <v>1586.24</v>
      </c>
    </row>
    <row r="424" spans="1:6" x14ac:dyDescent="0.2">
      <c r="A424" s="60" t="s">
        <v>544</v>
      </c>
      <c r="B424" s="57">
        <v>287</v>
      </c>
      <c r="C424" s="61">
        <v>250000</v>
      </c>
      <c r="D424" s="59">
        <v>958.5</v>
      </c>
      <c r="E424" s="62">
        <f t="shared" si="6"/>
        <v>3.8340000000000002E-3</v>
      </c>
      <c r="F424" s="59">
        <v>1727.91</v>
      </c>
    </row>
    <row r="425" spans="1:6" x14ac:dyDescent="0.2">
      <c r="A425" s="60" t="s">
        <v>545</v>
      </c>
      <c r="B425" s="57">
        <v>50</v>
      </c>
      <c r="C425" s="61">
        <v>288600</v>
      </c>
      <c r="D425" s="59">
        <v>954</v>
      </c>
      <c r="E425" s="62">
        <f t="shared" si="6"/>
        <v>3.3056133056133057E-3</v>
      </c>
      <c r="F425" s="59">
        <v>2038.74</v>
      </c>
    </row>
    <row r="426" spans="1:6" x14ac:dyDescent="0.2">
      <c r="A426" s="60" t="s">
        <v>546</v>
      </c>
      <c r="B426" s="57">
        <v>55</v>
      </c>
      <c r="C426" s="61">
        <v>150000</v>
      </c>
      <c r="D426" s="59">
        <v>750</v>
      </c>
      <c r="E426" s="62">
        <f t="shared" si="6"/>
        <v>5.0000000000000001E-3</v>
      </c>
      <c r="F426" s="59">
        <v>1061.0899999999999</v>
      </c>
    </row>
    <row r="427" spans="1:6" x14ac:dyDescent="0.2">
      <c r="A427" s="60" t="s">
        <v>547</v>
      </c>
      <c r="B427" s="57">
        <v>113</v>
      </c>
      <c r="C427" s="61">
        <v>274000</v>
      </c>
      <c r="D427" s="59">
        <v>1032.5</v>
      </c>
      <c r="E427" s="62">
        <f t="shared" si="6"/>
        <v>3.7682481751824819E-3</v>
      </c>
      <c r="F427" s="59">
        <v>1756.11</v>
      </c>
    </row>
    <row r="428" spans="1:6" x14ac:dyDescent="0.2">
      <c r="A428" s="60" t="s">
        <v>548</v>
      </c>
      <c r="B428" s="57">
        <v>108</v>
      </c>
      <c r="C428" s="61">
        <v>470000</v>
      </c>
      <c r="D428" s="59">
        <v>1175</v>
      </c>
      <c r="E428" s="62">
        <f t="shared" si="6"/>
        <v>2.5000000000000001E-3</v>
      </c>
      <c r="F428" s="59">
        <v>4268.8500000000004</v>
      </c>
    </row>
    <row r="429" spans="1:6" x14ac:dyDescent="0.2">
      <c r="A429" s="60" t="s">
        <v>549</v>
      </c>
      <c r="B429" s="57">
        <v>46</v>
      </c>
      <c r="C429" s="61">
        <v>268000</v>
      </c>
      <c r="D429" s="59">
        <v>952.5</v>
      </c>
      <c r="E429" s="62">
        <f t="shared" si="6"/>
        <v>3.5541044776119402E-3</v>
      </c>
      <c r="F429" s="59">
        <v>1050.8</v>
      </c>
    </row>
    <row r="430" spans="1:6" x14ac:dyDescent="0.2">
      <c r="A430" s="60" t="s">
        <v>550</v>
      </c>
      <c r="B430" s="57">
        <v>66</v>
      </c>
      <c r="C430" s="61">
        <v>188400</v>
      </c>
      <c r="D430" s="59">
        <v>721</v>
      </c>
      <c r="E430" s="62">
        <f t="shared" si="6"/>
        <v>3.8269639065817412E-3</v>
      </c>
      <c r="F430" s="59">
        <v>1439.87</v>
      </c>
    </row>
    <row r="431" spans="1:6" x14ac:dyDescent="0.2">
      <c r="A431" s="60" t="s">
        <v>551</v>
      </c>
      <c r="B431" s="57">
        <v>77</v>
      </c>
      <c r="C431" s="61">
        <v>285000</v>
      </c>
      <c r="D431" s="59">
        <v>795</v>
      </c>
      <c r="E431" s="62">
        <f t="shared" si="6"/>
        <v>2.7894736842105261E-3</v>
      </c>
      <c r="F431" s="59">
        <v>3869.4</v>
      </c>
    </row>
    <row r="432" spans="1:6" x14ac:dyDescent="0.2">
      <c r="A432" s="60" t="s">
        <v>552</v>
      </c>
      <c r="B432" s="57">
        <v>92</v>
      </c>
      <c r="C432" s="61">
        <v>260000</v>
      </c>
      <c r="D432" s="59">
        <v>1200</v>
      </c>
      <c r="E432" s="62">
        <f t="shared" si="6"/>
        <v>4.6153846153846158E-3</v>
      </c>
      <c r="F432" s="59">
        <v>2367.1</v>
      </c>
    </row>
    <row r="433" spans="1:6" x14ac:dyDescent="0.2">
      <c r="A433" s="60" t="s">
        <v>553</v>
      </c>
      <c r="B433" s="57">
        <v>98</v>
      </c>
      <c r="C433" s="61">
        <v>338000</v>
      </c>
      <c r="D433" s="59">
        <v>965</v>
      </c>
      <c r="E433" s="62">
        <f t="shared" si="6"/>
        <v>2.8550295857988164E-3</v>
      </c>
      <c r="F433" s="59">
        <v>1264.5</v>
      </c>
    </row>
    <row r="434" spans="1:6" x14ac:dyDescent="0.2">
      <c r="A434" s="60" t="s">
        <v>554</v>
      </c>
      <c r="B434" s="57">
        <v>92</v>
      </c>
      <c r="C434" s="61">
        <v>230000</v>
      </c>
      <c r="D434" s="59">
        <v>850</v>
      </c>
      <c r="E434" s="62">
        <f t="shared" si="6"/>
        <v>3.6956521739130435E-3</v>
      </c>
      <c r="F434" s="59">
        <v>1150.1600000000001</v>
      </c>
    </row>
    <row r="435" spans="1:6" x14ac:dyDescent="0.2">
      <c r="A435" s="60" t="s">
        <v>555</v>
      </c>
      <c r="B435" s="57">
        <v>65</v>
      </c>
      <c r="C435" s="61">
        <v>245000</v>
      </c>
      <c r="D435" s="59">
        <v>1137.5</v>
      </c>
      <c r="E435" s="62">
        <f t="shared" si="6"/>
        <v>4.642857142857143E-3</v>
      </c>
      <c r="F435" s="59">
        <v>2640.39</v>
      </c>
    </row>
    <row r="436" spans="1:6" x14ac:dyDescent="0.2">
      <c r="A436" s="60" t="s">
        <v>556</v>
      </c>
      <c r="B436" s="57">
        <v>92</v>
      </c>
      <c r="C436" s="61">
        <v>140000</v>
      </c>
      <c r="D436" s="59">
        <v>775</v>
      </c>
      <c r="E436" s="62">
        <f t="shared" si="6"/>
        <v>5.5357142857142853E-3</v>
      </c>
      <c r="F436" s="59">
        <v>1670.06</v>
      </c>
    </row>
    <row r="437" spans="1:6" x14ac:dyDescent="0.2">
      <c r="A437" s="60" t="s">
        <v>557</v>
      </c>
      <c r="B437" s="57">
        <v>43</v>
      </c>
      <c r="C437" s="61">
        <v>171800</v>
      </c>
      <c r="D437" s="59">
        <v>862</v>
      </c>
      <c r="E437" s="62">
        <f t="shared" si="6"/>
        <v>5.0174621653084981E-3</v>
      </c>
      <c r="F437" s="59">
        <v>2302.42</v>
      </c>
    </row>
    <row r="438" spans="1:6" x14ac:dyDescent="0.2">
      <c r="A438" s="60" t="s">
        <v>558</v>
      </c>
      <c r="B438" s="57">
        <v>41</v>
      </c>
      <c r="C438" s="61">
        <v>204500</v>
      </c>
      <c r="D438" s="59">
        <v>791</v>
      </c>
      <c r="E438" s="62">
        <f t="shared" si="6"/>
        <v>3.8679706601466991E-3</v>
      </c>
      <c r="F438" s="59">
        <v>839.65</v>
      </c>
    </row>
    <row r="439" spans="1:6" x14ac:dyDescent="0.2">
      <c r="A439" s="60" t="s">
        <v>559</v>
      </c>
      <c r="B439" s="57">
        <v>61</v>
      </c>
      <c r="C439" s="61">
        <v>405000</v>
      </c>
      <c r="D439" s="59">
        <v>1300</v>
      </c>
      <c r="E439" s="62">
        <f t="shared" si="6"/>
        <v>3.2098765432098763E-3</v>
      </c>
      <c r="F439" s="59">
        <v>2200.48</v>
      </c>
    </row>
    <row r="440" spans="1:6" x14ac:dyDescent="0.2">
      <c r="A440" s="60" t="s">
        <v>560</v>
      </c>
      <c r="B440" s="57">
        <v>58</v>
      </c>
      <c r="C440" s="61">
        <v>304050</v>
      </c>
      <c r="D440" s="59">
        <v>995</v>
      </c>
      <c r="E440" s="62">
        <f t="shared" si="6"/>
        <v>3.2724880776188129E-3</v>
      </c>
      <c r="F440" s="59">
        <v>2633.54</v>
      </c>
    </row>
    <row r="441" spans="1:6" x14ac:dyDescent="0.2">
      <c r="A441" s="60" t="s">
        <v>561</v>
      </c>
      <c r="B441" s="57">
        <v>144</v>
      </c>
      <c r="C441" s="61">
        <v>230000</v>
      </c>
      <c r="D441" s="59">
        <v>1025</v>
      </c>
      <c r="E441" s="62">
        <f t="shared" si="6"/>
        <v>4.4565217391304346E-3</v>
      </c>
      <c r="F441" s="59">
        <v>2361.96</v>
      </c>
    </row>
    <row r="442" spans="1:6" x14ac:dyDescent="0.2">
      <c r="A442" s="60" t="s">
        <v>562</v>
      </c>
      <c r="B442" s="57">
        <v>49</v>
      </c>
      <c r="C442" s="61">
        <v>207230</v>
      </c>
      <c r="D442" s="59">
        <v>975</v>
      </c>
      <c r="E442" s="62">
        <f t="shared" si="6"/>
        <v>4.7049172417121072E-3</v>
      </c>
      <c r="F442" s="59">
        <v>4580.18</v>
      </c>
    </row>
    <row r="443" spans="1:6" x14ac:dyDescent="0.2">
      <c r="A443" s="60" t="s">
        <v>563</v>
      </c>
      <c r="B443" s="57">
        <v>32</v>
      </c>
      <c r="C443" s="61">
        <v>316207</v>
      </c>
      <c r="D443" s="59">
        <v>970</v>
      </c>
      <c r="E443" s="62">
        <f t="shared" si="6"/>
        <v>3.0676107739550356E-3</v>
      </c>
      <c r="F443" s="59">
        <v>4856.6400000000003</v>
      </c>
    </row>
    <row r="444" spans="1:6" x14ac:dyDescent="0.2">
      <c r="A444" s="60" t="s">
        <v>564</v>
      </c>
      <c r="B444" s="57">
        <v>48</v>
      </c>
      <c r="C444" s="61">
        <v>178815</v>
      </c>
      <c r="D444" s="59">
        <v>731</v>
      </c>
      <c r="E444" s="62">
        <f t="shared" si="6"/>
        <v>4.0880239353521799E-3</v>
      </c>
      <c r="F444" s="59">
        <v>2593.62</v>
      </c>
    </row>
    <row r="445" spans="1:6" x14ac:dyDescent="0.2">
      <c r="A445" s="60" t="s">
        <v>565</v>
      </c>
      <c r="B445" s="57">
        <v>119</v>
      </c>
      <c r="C445" s="61">
        <v>159000</v>
      </c>
      <c r="D445" s="59">
        <v>885</v>
      </c>
      <c r="E445" s="62">
        <f t="shared" si="6"/>
        <v>5.5660377358490564E-3</v>
      </c>
      <c r="F445" s="59">
        <v>2934.43</v>
      </c>
    </row>
    <row r="446" spans="1:6" x14ac:dyDescent="0.2">
      <c r="A446" s="60" t="s">
        <v>566</v>
      </c>
      <c r="B446" s="57">
        <v>57</v>
      </c>
      <c r="C446" s="61">
        <v>2616000</v>
      </c>
      <c r="D446" s="59">
        <v>945</v>
      </c>
      <c r="E446" s="62">
        <f t="shared" si="6"/>
        <v>3.6123853211009172E-4</v>
      </c>
      <c r="F446" s="59">
        <v>3729</v>
      </c>
    </row>
    <row r="447" spans="1:6" x14ac:dyDescent="0.2">
      <c r="A447" s="60" t="s">
        <v>567</v>
      </c>
      <c r="B447" s="57">
        <v>39</v>
      </c>
      <c r="C447" s="61">
        <v>217500</v>
      </c>
      <c r="D447" s="59">
        <v>854.5</v>
      </c>
      <c r="E447" s="62">
        <f t="shared" si="6"/>
        <v>3.9287356321839077E-3</v>
      </c>
      <c r="F447" s="59">
        <v>1072.6300000000001</v>
      </c>
    </row>
    <row r="448" spans="1:6" x14ac:dyDescent="0.2">
      <c r="A448" s="60" t="s">
        <v>568</v>
      </c>
      <c r="B448" s="57">
        <v>30</v>
      </c>
      <c r="C448" s="61">
        <v>466830</v>
      </c>
      <c r="D448" s="59">
        <v>1395</v>
      </c>
      <c r="E448" s="62">
        <f t="shared" si="6"/>
        <v>2.9882398303450936E-3</v>
      </c>
      <c r="F448" s="59">
        <v>3167.91</v>
      </c>
    </row>
    <row r="449" spans="1:6" x14ac:dyDescent="0.2">
      <c r="A449" s="60" t="s">
        <v>569</v>
      </c>
      <c r="B449" s="57">
        <v>76</v>
      </c>
      <c r="C449" s="61">
        <v>489000</v>
      </c>
      <c r="D449" s="59">
        <v>1390</v>
      </c>
      <c r="E449" s="62">
        <f t="shared" si="6"/>
        <v>2.8425357873210636E-3</v>
      </c>
      <c r="F449" s="59">
        <v>4366</v>
      </c>
    </row>
    <row r="450" spans="1:6" x14ac:dyDescent="0.2">
      <c r="A450" s="60" t="s">
        <v>570</v>
      </c>
      <c r="B450" s="57">
        <v>20</v>
      </c>
      <c r="C450" s="61">
        <v>717500</v>
      </c>
      <c r="D450" s="59">
        <v>2250</v>
      </c>
      <c r="E450" s="62">
        <f t="shared" ref="E450:E513" si="7">D450/C450</f>
        <v>3.1358885017421603E-3</v>
      </c>
      <c r="F450" s="59">
        <v>6587.82</v>
      </c>
    </row>
    <row r="451" spans="1:6" x14ac:dyDescent="0.2">
      <c r="A451" s="60" t="s">
        <v>571</v>
      </c>
      <c r="B451" s="57">
        <v>132</v>
      </c>
      <c r="C451" s="61">
        <v>920000</v>
      </c>
      <c r="D451" s="59">
        <v>1965</v>
      </c>
      <c r="E451" s="62">
        <f t="shared" si="7"/>
        <v>2.1358695652173914E-3</v>
      </c>
      <c r="F451" s="59">
        <v>7076.64</v>
      </c>
    </row>
    <row r="452" spans="1:6" x14ac:dyDescent="0.2">
      <c r="A452" s="60" t="s">
        <v>572</v>
      </c>
      <c r="B452" s="57">
        <v>62</v>
      </c>
      <c r="C452" s="61">
        <v>402681</v>
      </c>
      <c r="D452" s="59">
        <v>800</v>
      </c>
      <c r="E452" s="62">
        <f t="shared" si="7"/>
        <v>1.9866842488222686E-3</v>
      </c>
      <c r="F452" s="59">
        <v>3133.03</v>
      </c>
    </row>
    <row r="453" spans="1:6" x14ac:dyDescent="0.2">
      <c r="A453" s="60" t="s">
        <v>573</v>
      </c>
      <c r="B453" s="57">
        <v>203</v>
      </c>
      <c r="C453" s="61">
        <v>404818</v>
      </c>
      <c r="D453" s="59">
        <v>1000</v>
      </c>
      <c r="E453" s="62">
        <f t="shared" si="7"/>
        <v>2.4702458882757189E-3</v>
      </c>
      <c r="F453" s="59">
        <v>2562.96</v>
      </c>
    </row>
    <row r="454" spans="1:6" x14ac:dyDescent="0.2">
      <c r="A454" s="60" t="s">
        <v>574</v>
      </c>
      <c r="B454" s="57">
        <v>32</v>
      </c>
      <c r="C454" s="61">
        <v>143325</v>
      </c>
      <c r="D454" s="59">
        <v>627</v>
      </c>
      <c r="E454" s="62">
        <f t="shared" si="7"/>
        <v>4.3746729461015179E-3</v>
      </c>
      <c r="F454" s="59">
        <v>561.04999999999995</v>
      </c>
    </row>
    <row r="455" spans="1:6" x14ac:dyDescent="0.2">
      <c r="A455" s="60" t="s">
        <v>575</v>
      </c>
      <c r="B455" s="57">
        <v>483</v>
      </c>
      <c r="C455" s="61">
        <v>495300</v>
      </c>
      <c r="D455" s="59">
        <v>1250</v>
      </c>
      <c r="E455" s="62">
        <f t="shared" si="7"/>
        <v>2.5237229961639412E-3</v>
      </c>
      <c r="F455" s="59">
        <v>2115.62</v>
      </c>
    </row>
    <row r="456" spans="1:6" x14ac:dyDescent="0.2">
      <c r="A456" s="60" t="s">
        <v>576</v>
      </c>
      <c r="B456" s="57">
        <v>106</v>
      </c>
      <c r="C456" s="61">
        <v>355000</v>
      </c>
      <c r="D456" s="59">
        <v>949.5</v>
      </c>
      <c r="E456" s="62">
        <f t="shared" si="7"/>
        <v>2.6746478873239435E-3</v>
      </c>
      <c r="F456" s="59">
        <v>1566.97</v>
      </c>
    </row>
    <row r="457" spans="1:6" x14ac:dyDescent="0.2">
      <c r="A457" s="60" t="s">
        <v>577</v>
      </c>
      <c r="B457" s="57">
        <v>77</v>
      </c>
      <c r="C457" s="61">
        <v>460000</v>
      </c>
      <c r="D457" s="59">
        <v>1041</v>
      </c>
      <c r="E457" s="62">
        <f t="shared" si="7"/>
        <v>2.2630434782608694E-3</v>
      </c>
      <c r="F457" s="59">
        <v>1698</v>
      </c>
    </row>
    <row r="458" spans="1:6" x14ac:dyDescent="0.2">
      <c r="A458" s="60" t="s">
        <v>578</v>
      </c>
      <c r="B458" s="57">
        <v>144</v>
      </c>
      <c r="C458" s="61">
        <v>310000</v>
      </c>
      <c r="D458" s="59">
        <v>995</v>
      </c>
      <c r="E458" s="62">
        <f t="shared" si="7"/>
        <v>3.2096774193548388E-3</v>
      </c>
      <c r="F458" s="59">
        <v>2230.69</v>
      </c>
    </row>
    <row r="459" spans="1:6" x14ac:dyDescent="0.2">
      <c r="A459" s="60" t="s">
        <v>579</v>
      </c>
      <c r="B459" s="57">
        <v>58</v>
      </c>
      <c r="C459" s="61">
        <v>412750</v>
      </c>
      <c r="D459" s="59">
        <v>964.5</v>
      </c>
      <c r="E459" s="62">
        <f t="shared" si="7"/>
        <v>2.3367655966081164E-3</v>
      </c>
      <c r="F459" s="59">
        <v>2049.38</v>
      </c>
    </row>
    <row r="460" spans="1:6" x14ac:dyDescent="0.2">
      <c r="A460" s="60" t="s">
        <v>580</v>
      </c>
      <c r="B460" s="57">
        <v>45</v>
      </c>
      <c r="C460" s="61">
        <v>230000</v>
      </c>
      <c r="D460" s="59">
        <v>1425</v>
      </c>
      <c r="E460" s="62">
        <f t="shared" si="7"/>
        <v>6.1956521739130431E-3</v>
      </c>
      <c r="F460" s="59">
        <v>1668.11</v>
      </c>
    </row>
    <row r="461" spans="1:6" x14ac:dyDescent="0.2">
      <c r="A461" s="60" t="s">
        <v>581</v>
      </c>
      <c r="B461" s="57">
        <v>53</v>
      </c>
      <c r="C461" s="61">
        <v>673205</v>
      </c>
      <c r="D461" s="59">
        <v>1734</v>
      </c>
      <c r="E461" s="62">
        <f t="shared" si="7"/>
        <v>2.5757384451987136E-3</v>
      </c>
      <c r="F461" s="59">
        <v>6097.75</v>
      </c>
    </row>
    <row r="462" spans="1:6" x14ac:dyDescent="0.2">
      <c r="A462" s="60" t="s">
        <v>582</v>
      </c>
      <c r="B462" s="57">
        <v>73</v>
      </c>
      <c r="C462" s="61">
        <v>518800</v>
      </c>
      <c r="D462" s="59">
        <v>1200</v>
      </c>
      <c r="E462" s="62">
        <f t="shared" si="7"/>
        <v>2.3130300693909021E-3</v>
      </c>
      <c r="F462" s="59">
        <v>3092.95</v>
      </c>
    </row>
    <row r="463" spans="1:6" x14ac:dyDescent="0.2">
      <c r="A463" s="60" t="s">
        <v>583</v>
      </c>
      <c r="B463" s="57">
        <v>104</v>
      </c>
      <c r="C463" s="61">
        <v>400000</v>
      </c>
      <c r="D463" s="59">
        <v>1100</v>
      </c>
      <c r="E463" s="62">
        <f t="shared" si="7"/>
        <v>2.7499999999999998E-3</v>
      </c>
      <c r="F463" s="59">
        <v>2607.75</v>
      </c>
    </row>
    <row r="464" spans="1:6" x14ac:dyDescent="0.2">
      <c r="A464" s="60" t="s">
        <v>584</v>
      </c>
      <c r="B464" s="57">
        <v>230</v>
      </c>
      <c r="C464" s="61">
        <v>357000</v>
      </c>
      <c r="D464" s="59">
        <v>1500</v>
      </c>
      <c r="E464" s="62">
        <f t="shared" si="7"/>
        <v>4.2016806722689074E-3</v>
      </c>
      <c r="F464" s="59">
        <v>3074.7</v>
      </c>
    </row>
    <row r="465" spans="1:6" x14ac:dyDescent="0.2">
      <c r="A465" s="60" t="s">
        <v>585</v>
      </c>
      <c r="B465" s="57">
        <v>65</v>
      </c>
      <c r="C465" s="61">
        <v>196500</v>
      </c>
      <c r="D465" s="59">
        <v>732</v>
      </c>
      <c r="E465" s="62">
        <f t="shared" si="7"/>
        <v>3.7251908396946564E-3</v>
      </c>
      <c r="F465" s="59">
        <v>1284.96</v>
      </c>
    </row>
    <row r="466" spans="1:6" x14ac:dyDescent="0.2">
      <c r="A466" s="60" t="s">
        <v>586</v>
      </c>
      <c r="B466" s="57">
        <v>120</v>
      </c>
      <c r="C466" s="61">
        <v>186750</v>
      </c>
      <c r="D466" s="59">
        <v>790</v>
      </c>
      <c r="E466" s="62">
        <f t="shared" si="7"/>
        <v>4.2302543507362787E-3</v>
      </c>
      <c r="F466" s="59">
        <v>1580.56</v>
      </c>
    </row>
    <row r="467" spans="1:6" x14ac:dyDescent="0.2">
      <c r="A467" s="60" t="s">
        <v>587</v>
      </c>
      <c r="B467" s="57">
        <v>56</v>
      </c>
      <c r="C467" s="61">
        <v>315000</v>
      </c>
      <c r="D467" s="59">
        <v>932</v>
      </c>
      <c r="E467" s="62">
        <f t="shared" si="7"/>
        <v>2.9587301587301589E-3</v>
      </c>
      <c r="F467" s="59">
        <v>5073.88</v>
      </c>
    </row>
    <row r="468" spans="1:6" x14ac:dyDescent="0.2">
      <c r="A468" s="60" t="s">
        <v>588</v>
      </c>
      <c r="B468" s="57">
        <v>101</v>
      </c>
      <c r="C468" s="61">
        <v>515000</v>
      </c>
      <c r="D468" s="59">
        <v>1438</v>
      </c>
      <c r="E468" s="62">
        <f t="shared" si="7"/>
        <v>2.792233009708738E-3</v>
      </c>
      <c r="F468" s="59">
        <v>4097.8500000000004</v>
      </c>
    </row>
    <row r="469" spans="1:6" x14ac:dyDescent="0.2">
      <c r="A469" s="60" t="s">
        <v>589</v>
      </c>
      <c r="B469" s="57">
        <v>56</v>
      </c>
      <c r="C469" s="61">
        <v>406800</v>
      </c>
      <c r="D469" s="59">
        <v>1112.5</v>
      </c>
      <c r="E469" s="62">
        <f t="shared" si="7"/>
        <v>2.7347590953785642E-3</v>
      </c>
      <c r="F469" s="59">
        <v>1730.62</v>
      </c>
    </row>
    <row r="470" spans="1:6" x14ac:dyDescent="0.2">
      <c r="A470" s="60" t="s">
        <v>590</v>
      </c>
      <c r="B470" s="57">
        <v>198</v>
      </c>
      <c r="C470" s="61">
        <v>461250</v>
      </c>
      <c r="D470" s="59">
        <v>1650</v>
      </c>
      <c r="E470" s="62">
        <f t="shared" si="7"/>
        <v>3.5772357723577236E-3</v>
      </c>
      <c r="F470" s="59">
        <v>3755.92</v>
      </c>
    </row>
    <row r="471" spans="1:6" x14ac:dyDescent="0.2">
      <c r="A471" s="60" t="s">
        <v>591</v>
      </c>
      <c r="B471" s="57">
        <v>46</v>
      </c>
      <c r="C471" s="61">
        <v>195300</v>
      </c>
      <c r="D471" s="59">
        <v>950</v>
      </c>
      <c r="E471" s="62">
        <f t="shared" si="7"/>
        <v>4.8643113159242196E-3</v>
      </c>
      <c r="F471" s="59">
        <v>2067.2399999999998</v>
      </c>
    </row>
    <row r="472" spans="1:6" x14ac:dyDescent="0.2">
      <c r="A472" s="60" t="s">
        <v>592</v>
      </c>
      <c r="B472" s="57">
        <v>58</v>
      </c>
      <c r="C472" s="61">
        <v>315000</v>
      </c>
      <c r="D472" s="59">
        <v>820</v>
      </c>
      <c r="E472" s="62">
        <f t="shared" si="7"/>
        <v>2.6031746031746033E-3</v>
      </c>
      <c r="F472" s="59">
        <v>1842.82</v>
      </c>
    </row>
    <row r="473" spans="1:6" x14ac:dyDescent="0.2">
      <c r="A473" s="60" t="s">
        <v>593</v>
      </c>
      <c r="B473" s="57">
        <v>125</v>
      </c>
      <c r="C473" s="61">
        <v>220000</v>
      </c>
      <c r="D473" s="59">
        <v>900</v>
      </c>
      <c r="E473" s="62">
        <f t="shared" si="7"/>
        <v>4.0909090909090912E-3</v>
      </c>
      <c r="F473" s="59">
        <v>1448.35</v>
      </c>
    </row>
    <row r="474" spans="1:6" x14ac:dyDescent="0.2">
      <c r="A474" s="60" t="s">
        <v>594</v>
      </c>
      <c r="B474" s="57">
        <v>100</v>
      </c>
      <c r="C474" s="61">
        <v>300000</v>
      </c>
      <c r="D474" s="59">
        <v>790</v>
      </c>
      <c r="E474" s="62">
        <f t="shared" si="7"/>
        <v>2.6333333333333334E-3</v>
      </c>
      <c r="F474" s="59">
        <v>3072.31</v>
      </c>
    </row>
    <row r="475" spans="1:6" x14ac:dyDescent="0.2">
      <c r="A475" s="60" t="s">
        <v>595</v>
      </c>
      <c r="B475" s="57">
        <v>349</v>
      </c>
      <c r="C475" s="61">
        <v>400000</v>
      </c>
      <c r="D475" s="59">
        <v>1713</v>
      </c>
      <c r="E475" s="62">
        <f t="shared" si="7"/>
        <v>4.2824999999999998E-3</v>
      </c>
      <c r="F475" s="59">
        <v>4698.1099999999997</v>
      </c>
    </row>
    <row r="476" spans="1:6" x14ac:dyDescent="0.2">
      <c r="A476" s="60" t="s">
        <v>596</v>
      </c>
      <c r="B476" s="57">
        <v>258</v>
      </c>
      <c r="C476" s="61">
        <v>360000</v>
      </c>
      <c r="D476" s="59">
        <v>1400</v>
      </c>
      <c r="E476" s="62">
        <f t="shared" si="7"/>
        <v>3.8888888888888888E-3</v>
      </c>
      <c r="F476" s="59">
        <v>4010.33</v>
      </c>
    </row>
    <row r="477" spans="1:6" x14ac:dyDescent="0.2">
      <c r="A477" s="60" t="s">
        <v>597</v>
      </c>
      <c r="B477" s="57">
        <v>75</v>
      </c>
      <c r="C477" s="61">
        <v>207500</v>
      </c>
      <c r="D477" s="59">
        <v>900</v>
      </c>
      <c r="E477" s="62">
        <f t="shared" si="7"/>
        <v>4.3373493975903616E-3</v>
      </c>
      <c r="F477" s="59">
        <v>1433.23</v>
      </c>
    </row>
    <row r="478" spans="1:6" x14ac:dyDescent="0.2">
      <c r="A478" s="60" t="s">
        <v>598</v>
      </c>
      <c r="B478" s="57">
        <v>560</v>
      </c>
      <c r="C478" s="61">
        <v>640000</v>
      </c>
      <c r="D478" s="59">
        <v>2000</v>
      </c>
      <c r="E478" s="62">
        <f t="shared" si="7"/>
        <v>3.1250000000000002E-3</v>
      </c>
      <c r="F478" s="59">
        <v>2007.95</v>
      </c>
    </row>
    <row r="479" spans="1:6" x14ac:dyDescent="0.2">
      <c r="A479" s="60" t="s">
        <v>599</v>
      </c>
      <c r="B479" s="57">
        <v>46</v>
      </c>
      <c r="C479" s="61">
        <v>400000</v>
      </c>
      <c r="D479" s="59">
        <v>1199</v>
      </c>
      <c r="E479" s="62">
        <f t="shared" si="7"/>
        <v>2.9975000000000002E-3</v>
      </c>
      <c r="F479" s="59">
        <v>4090.24</v>
      </c>
    </row>
    <row r="480" spans="1:6" x14ac:dyDescent="0.2">
      <c r="A480" s="60" t="s">
        <v>600</v>
      </c>
      <c r="B480" s="57">
        <v>53</v>
      </c>
      <c r="C480" s="61">
        <v>495000</v>
      </c>
      <c r="D480" s="59">
        <v>1600</v>
      </c>
      <c r="E480" s="62">
        <f t="shared" si="7"/>
        <v>3.2323232323232323E-3</v>
      </c>
      <c r="F480" s="59">
        <v>3613.64</v>
      </c>
    </row>
    <row r="481" spans="1:6" x14ac:dyDescent="0.2">
      <c r="A481" s="60" t="s">
        <v>601</v>
      </c>
      <c r="B481" s="57">
        <v>75</v>
      </c>
      <c r="C481" s="61">
        <v>118000</v>
      </c>
      <c r="D481" s="59">
        <v>877</v>
      </c>
      <c r="E481" s="62">
        <f t="shared" si="7"/>
        <v>7.4322033898305082E-3</v>
      </c>
      <c r="F481" s="59">
        <v>670</v>
      </c>
    </row>
    <row r="482" spans="1:6" x14ac:dyDescent="0.2">
      <c r="A482" s="60" t="s">
        <v>602</v>
      </c>
      <c r="B482" s="57">
        <v>1650</v>
      </c>
      <c r="C482" s="61">
        <v>326476</v>
      </c>
      <c r="D482" s="59">
        <v>1310</v>
      </c>
      <c r="E482" s="62">
        <f t="shared" si="7"/>
        <v>4.0125460983349466E-3</v>
      </c>
      <c r="F482" s="59">
        <v>2753.2</v>
      </c>
    </row>
    <row r="483" spans="1:6" x14ac:dyDescent="0.2">
      <c r="A483" s="60" t="s">
        <v>603</v>
      </c>
      <c r="B483" s="57">
        <v>85</v>
      </c>
      <c r="C483" s="61">
        <v>318500</v>
      </c>
      <c r="D483" s="59">
        <v>1035</v>
      </c>
      <c r="E483" s="62">
        <f t="shared" si="7"/>
        <v>3.249607535321821E-3</v>
      </c>
      <c r="F483" s="59">
        <v>2928.88</v>
      </c>
    </row>
    <row r="484" spans="1:6" x14ac:dyDescent="0.2">
      <c r="A484" s="60" t="s">
        <v>604</v>
      </c>
      <c r="B484" s="57">
        <v>165</v>
      </c>
      <c r="C484" s="61">
        <v>247450</v>
      </c>
      <c r="D484" s="59">
        <v>975</v>
      </c>
      <c r="E484" s="62">
        <f t="shared" si="7"/>
        <v>3.940189937361083E-3</v>
      </c>
      <c r="F484" s="59">
        <v>1786.35</v>
      </c>
    </row>
    <row r="485" spans="1:6" x14ac:dyDescent="0.2">
      <c r="A485" s="60" t="s">
        <v>605</v>
      </c>
      <c r="B485" s="57">
        <v>163</v>
      </c>
      <c r="C485" s="61">
        <v>303240</v>
      </c>
      <c r="D485" s="59">
        <v>1300</v>
      </c>
      <c r="E485" s="62">
        <f t="shared" si="7"/>
        <v>4.2870333729059492E-3</v>
      </c>
      <c r="F485" s="59">
        <v>1754.72</v>
      </c>
    </row>
    <row r="486" spans="1:6" x14ac:dyDescent="0.2">
      <c r="A486" s="60" t="s">
        <v>606</v>
      </c>
      <c r="B486" s="57">
        <v>141</v>
      </c>
      <c r="C486" s="61">
        <v>455500</v>
      </c>
      <c r="D486" s="59">
        <v>1266.5</v>
      </c>
      <c r="E486" s="62">
        <f t="shared" si="7"/>
        <v>2.7804610318331504E-3</v>
      </c>
      <c r="F486" s="59">
        <v>2625.97</v>
      </c>
    </row>
    <row r="487" spans="1:6" x14ac:dyDescent="0.2">
      <c r="A487" s="60" t="s">
        <v>607</v>
      </c>
      <c r="B487" s="57">
        <v>119</v>
      </c>
      <c r="C487" s="61">
        <v>1090000</v>
      </c>
      <c r="D487" s="59">
        <v>1995</v>
      </c>
      <c r="E487" s="62">
        <f t="shared" si="7"/>
        <v>1.8302752293577981E-3</v>
      </c>
      <c r="F487" s="59">
        <v>8596.44</v>
      </c>
    </row>
    <row r="488" spans="1:6" x14ac:dyDescent="0.2">
      <c r="A488" s="60" t="s">
        <v>608</v>
      </c>
      <c r="B488" s="57">
        <v>10</v>
      </c>
      <c r="C488" s="61">
        <v>52000</v>
      </c>
      <c r="D488" s="59">
        <v>750</v>
      </c>
      <c r="E488" s="62">
        <f t="shared" si="7"/>
        <v>1.4423076923076924E-2</v>
      </c>
      <c r="F488" s="59">
        <v>919.94</v>
      </c>
    </row>
    <row r="489" spans="1:6" x14ac:dyDescent="0.2">
      <c r="A489" s="60" t="s">
        <v>609</v>
      </c>
      <c r="B489" s="57">
        <v>248</v>
      </c>
      <c r="C489" s="61">
        <v>259500</v>
      </c>
      <c r="D489" s="59">
        <v>750</v>
      </c>
      <c r="E489" s="62">
        <f t="shared" si="7"/>
        <v>2.8901734104046241E-3</v>
      </c>
      <c r="F489" s="59">
        <v>1059.8399999999999</v>
      </c>
    </row>
    <row r="490" spans="1:6" x14ac:dyDescent="0.2">
      <c r="A490" s="60" t="s">
        <v>610</v>
      </c>
      <c r="B490" s="57">
        <v>48</v>
      </c>
      <c r="C490" s="61">
        <v>427263</v>
      </c>
      <c r="D490" s="59">
        <v>1314</v>
      </c>
      <c r="E490" s="62">
        <f t="shared" si="7"/>
        <v>3.0753891631149903E-3</v>
      </c>
      <c r="F490" s="59">
        <v>6182.97</v>
      </c>
    </row>
    <row r="491" spans="1:6" x14ac:dyDescent="0.2">
      <c r="A491" s="60" t="s">
        <v>611</v>
      </c>
      <c r="B491" s="57">
        <v>73</v>
      </c>
      <c r="C491" s="61">
        <v>362500</v>
      </c>
      <c r="D491" s="59">
        <v>1408</v>
      </c>
      <c r="E491" s="62">
        <f t="shared" si="7"/>
        <v>3.8841379310344828E-3</v>
      </c>
      <c r="F491" s="59">
        <v>7853.12</v>
      </c>
    </row>
    <row r="492" spans="1:6" x14ac:dyDescent="0.2">
      <c r="A492" s="60" t="s">
        <v>612</v>
      </c>
      <c r="B492" s="57">
        <v>92</v>
      </c>
      <c r="C492" s="61">
        <v>371150</v>
      </c>
      <c r="D492" s="59">
        <v>750</v>
      </c>
      <c r="E492" s="62">
        <f t="shared" si="7"/>
        <v>2.0207463289775023E-3</v>
      </c>
      <c r="F492" s="59">
        <v>1832.6</v>
      </c>
    </row>
    <row r="493" spans="1:6" x14ac:dyDescent="0.2">
      <c r="A493" s="60" t="s">
        <v>613</v>
      </c>
      <c r="B493" s="57">
        <v>119</v>
      </c>
      <c r="C493" s="61">
        <v>189000</v>
      </c>
      <c r="D493" s="59">
        <v>706.5</v>
      </c>
      <c r="E493" s="62">
        <f t="shared" si="7"/>
        <v>3.7380952380952383E-3</v>
      </c>
      <c r="F493" s="59">
        <v>1627.5</v>
      </c>
    </row>
    <row r="494" spans="1:6" x14ac:dyDescent="0.2">
      <c r="A494" s="60" t="s">
        <v>614</v>
      </c>
      <c r="B494" s="57">
        <v>54</v>
      </c>
      <c r="C494" s="61">
        <v>400000</v>
      </c>
      <c r="D494" s="59">
        <v>1495</v>
      </c>
      <c r="E494" s="62">
        <f t="shared" si="7"/>
        <v>3.7374999999999999E-3</v>
      </c>
      <c r="F494" s="59">
        <v>1894.4</v>
      </c>
    </row>
    <row r="495" spans="1:6" x14ac:dyDescent="0.2">
      <c r="A495" s="60" t="s">
        <v>615</v>
      </c>
      <c r="B495" s="57">
        <v>578</v>
      </c>
      <c r="C495" s="61">
        <v>243800</v>
      </c>
      <c r="D495" s="59">
        <v>789</v>
      </c>
      <c r="E495" s="62">
        <f t="shared" si="7"/>
        <v>3.2362592288761281E-3</v>
      </c>
      <c r="F495" s="59">
        <v>2131.56</v>
      </c>
    </row>
    <row r="496" spans="1:6" x14ac:dyDescent="0.2">
      <c r="A496" s="60" t="s">
        <v>616</v>
      </c>
      <c r="B496" s="57">
        <v>127</v>
      </c>
      <c r="C496" s="61">
        <v>395000</v>
      </c>
      <c r="D496" s="59">
        <v>1700</v>
      </c>
      <c r="E496" s="62">
        <f t="shared" si="7"/>
        <v>4.3037974683544306E-3</v>
      </c>
      <c r="F496" s="59">
        <v>4848.03</v>
      </c>
    </row>
    <row r="497" spans="1:6" x14ac:dyDescent="0.2">
      <c r="A497" s="60" t="s">
        <v>617</v>
      </c>
      <c r="B497" s="57">
        <v>65</v>
      </c>
      <c r="C497" s="61">
        <v>203008</v>
      </c>
      <c r="D497" s="59">
        <v>937.5</v>
      </c>
      <c r="E497" s="62">
        <f t="shared" si="7"/>
        <v>4.6180446090794448E-3</v>
      </c>
      <c r="F497" s="59">
        <v>1278.55</v>
      </c>
    </row>
    <row r="498" spans="1:6" x14ac:dyDescent="0.2">
      <c r="A498" s="60" t="s">
        <v>618</v>
      </c>
      <c r="B498" s="57">
        <v>89</v>
      </c>
      <c r="C498" s="61">
        <v>211000</v>
      </c>
      <c r="D498" s="59">
        <v>750</v>
      </c>
      <c r="E498" s="62">
        <f t="shared" si="7"/>
        <v>3.5545023696682463E-3</v>
      </c>
      <c r="F498" s="59">
        <v>1244.2</v>
      </c>
    </row>
    <row r="499" spans="1:6" x14ac:dyDescent="0.2">
      <c r="A499" s="60" t="s">
        <v>619</v>
      </c>
      <c r="B499" s="57">
        <v>56</v>
      </c>
      <c r="C499" s="61">
        <v>241000</v>
      </c>
      <c r="D499" s="59">
        <v>1190</v>
      </c>
      <c r="E499" s="62">
        <f t="shared" si="7"/>
        <v>4.9377593360995847E-3</v>
      </c>
      <c r="F499" s="59">
        <v>4556</v>
      </c>
    </row>
    <row r="500" spans="1:6" x14ac:dyDescent="0.2">
      <c r="A500" s="60" t="s">
        <v>620</v>
      </c>
      <c r="B500" s="57">
        <v>9</v>
      </c>
      <c r="C500" s="61">
        <v>205000</v>
      </c>
      <c r="D500" s="59">
        <v>1100</v>
      </c>
      <c r="E500" s="62">
        <f t="shared" si="7"/>
        <v>5.3658536585365858E-3</v>
      </c>
      <c r="F500" s="59">
        <v>1701.52</v>
      </c>
    </row>
    <row r="501" spans="1:6" x14ac:dyDescent="0.2">
      <c r="A501" s="60" t="s">
        <v>621</v>
      </c>
      <c r="B501" s="57">
        <v>287</v>
      </c>
      <c r="C501" s="61">
        <v>1450000</v>
      </c>
      <c r="D501" s="59">
        <v>2320</v>
      </c>
      <c r="E501" s="62">
        <f t="shared" si="7"/>
        <v>1.6000000000000001E-3</v>
      </c>
      <c r="F501" s="59">
        <v>10765.37</v>
      </c>
    </row>
    <row r="502" spans="1:6" x14ac:dyDescent="0.2">
      <c r="A502" s="60" t="s">
        <v>622</v>
      </c>
      <c r="B502" s="57">
        <v>150</v>
      </c>
      <c r="C502" s="61">
        <v>399000</v>
      </c>
      <c r="D502" s="59">
        <v>1125</v>
      </c>
      <c r="E502" s="62">
        <f t="shared" si="7"/>
        <v>2.819548872180451E-3</v>
      </c>
      <c r="F502" s="59">
        <v>6041.44</v>
      </c>
    </row>
    <row r="503" spans="1:6" x14ac:dyDescent="0.2">
      <c r="A503" s="60" t="s">
        <v>623</v>
      </c>
      <c r="B503" s="57">
        <v>62</v>
      </c>
      <c r="C503" s="61">
        <v>1082500</v>
      </c>
      <c r="D503" s="59">
        <v>1997</v>
      </c>
      <c r="E503" s="62">
        <f t="shared" si="7"/>
        <v>1.8448036951501155E-3</v>
      </c>
      <c r="F503" s="59">
        <v>7467.68</v>
      </c>
    </row>
    <row r="504" spans="1:6" x14ac:dyDescent="0.2">
      <c r="A504" s="60" t="s">
        <v>624</v>
      </c>
      <c r="B504" s="57">
        <v>19</v>
      </c>
      <c r="C504" s="61">
        <v>209000</v>
      </c>
      <c r="D504" s="59">
        <v>825</v>
      </c>
      <c r="E504" s="62">
        <f t="shared" si="7"/>
        <v>3.9473684210526317E-3</v>
      </c>
      <c r="F504" s="59">
        <v>1682.18</v>
      </c>
    </row>
    <row r="505" spans="1:6" x14ac:dyDescent="0.2">
      <c r="A505" s="60" t="s">
        <v>625</v>
      </c>
      <c r="B505" s="57">
        <v>60</v>
      </c>
      <c r="C505" s="61">
        <v>577000</v>
      </c>
      <c r="D505" s="59">
        <v>1263.5</v>
      </c>
      <c r="E505" s="62">
        <f t="shared" si="7"/>
        <v>2.1897746967071059E-3</v>
      </c>
      <c r="F505" s="59">
        <v>7650.19</v>
      </c>
    </row>
    <row r="506" spans="1:6" x14ac:dyDescent="0.2">
      <c r="A506" s="60" t="s">
        <v>626</v>
      </c>
      <c r="B506" s="57">
        <v>112</v>
      </c>
      <c r="C506" s="61">
        <v>202000</v>
      </c>
      <c r="D506" s="59">
        <v>723.5</v>
      </c>
      <c r="E506" s="62">
        <f t="shared" si="7"/>
        <v>3.5816831683168318E-3</v>
      </c>
      <c r="F506" s="59">
        <v>1042</v>
      </c>
    </row>
    <row r="507" spans="1:6" x14ac:dyDescent="0.2">
      <c r="A507" s="60" t="s">
        <v>627</v>
      </c>
      <c r="B507" s="57">
        <v>69</v>
      </c>
      <c r="C507" s="61">
        <v>663000</v>
      </c>
      <c r="D507" s="59">
        <v>1750</v>
      </c>
      <c r="E507" s="62">
        <f t="shared" si="7"/>
        <v>2.6395173453996985E-3</v>
      </c>
      <c r="F507" s="59">
        <v>5124.3</v>
      </c>
    </row>
    <row r="508" spans="1:6" x14ac:dyDescent="0.2">
      <c r="A508" s="60" t="s">
        <v>628</v>
      </c>
      <c r="B508" s="57">
        <v>30</v>
      </c>
      <c r="C508" s="61">
        <v>174000</v>
      </c>
      <c r="D508" s="59">
        <v>800</v>
      </c>
      <c r="E508" s="62">
        <f t="shared" si="7"/>
        <v>4.5977011494252873E-3</v>
      </c>
      <c r="F508" s="59">
        <v>850.4</v>
      </c>
    </row>
    <row r="509" spans="1:6" x14ac:dyDescent="0.2">
      <c r="A509" s="60" t="s">
        <v>629</v>
      </c>
      <c r="B509" s="57">
        <v>1889</v>
      </c>
      <c r="C509" s="61">
        <v>260000</v>
      </c>
      <c r="D509" s="59">
        <v>995</v>
      </c>
      <c r="E509" s="62">
        <f t="shared" si="7"/>
        <v>3.8269230769230767E-3</v>
      </c>
      <c r="F509" s="59">
        <v>2333.77</v>
      </c>
    </row>
    <row r="510" spans="1:6" x14ac:dyDescent="0.2">
      <c r="A510" s="60" t="s">
        <v>630</v>
      </c>
      <c r="B510" s="57">
        <v>123</v>
      </c>
      <c r="C510" s="61">
        <v>189000</v>
      </c>
      <c r="D510" s="59">
        <v>850</v>
      </c>
      <c r="E510" s="62">
        <f t="shared" si="7"/>
        <v>4.4973544973544973E-3</v>
      </c>
      <c r="F510" s="59">
        <v>1172.1600000000001</v>
      </c>
    </row>
    <row r="511" spans="1:6" x14ac:dyDescent="0.2">
      <c r="A511" s="60" t="s">
        <v>631</v>
      </c>
      <c r="B511" s="57">
        <v>67</v>
      </c>
      <c r="C511" s="61">
        <v>635000</v>
      </c>
      <c r="D511" s="59">
        <v>1725</v>
      </c>
      <c r="E511" s="62">
        <f t="shared" si="7"/>
        <v>2.716535433070866E-3</v>
      </c>
      <c r="F511" s="59">
        <v>4981.58</v>
      </c>
    </row>
    <row r="512" spans="1:6" x14ac:dyDescent="0.2">
      <c r="A512" s="60" t="s">
        <v>632</v>
      </c>
      <c r="B512" s="57">
        <v>40</v>
      </c>
      <c r="C512" s="61">
        <v>315000</v>
      </c>
      <c r="D512" s="59">
        <v>1225</v>
      </c>
      <c r="E512" s="62">
        <f t="shared" si="7"/>
        <v>3.8888888888888888E-3</v>
      </c>
      <c r="F512" s="59">
        <v>2081.3000000000002</v>
      </c>
    </row>
    <row r="513" spans="1:6" x14ac:dyDescent="0.2">
      <c r="A513" s="60" t="s">
        <v>633</v>
      </c>
      <c r="B513" s="57">
        <v>82</v>
      </c>
      <c r="C513" s="61">
        <v>340000</v>
      </c>
      <c r="D513" s="59">
        <v>1800</v>
      </c>
      <c r="E513" s="62">
        <f t="shared" si="7"/>
        <v>5.2941176470588233E-3</v>
      </c>
      <c r="F513" s="59">
        <v>3658.75</v>
      </c>
    </row>
    <row r="514" spans="1:6" x14ac:dyDescent="0.2">
      <c r="A514" s="60" t="s">
        <v>634</v>
      </c>
      <c r="B514" s="57">
        <v>106</v>
      </c>
      <c r="C514" s="61">
        <v>225000</v>
      </c>
      <c r="D514" s="59">
        <v>750</v>
      </c>
      <c r="E514" s="62">
        <f t="shared" ref="E514:E577" si="8">D514/C514</f>
        <v>3.3333333333333335E-3</v>
      </c>
      <c r="F514" s="59">
        <v>1283</v>
      </c>
    </row>
    <row r="515" spans="1:6" x14ac:dyDescent="0.2">
      <c r="A515" s="60" t="s">
        <v>635</v>
      </c>
      <c r="B515" s="57">
        <v>124</v>
      </c>
      <c r="C515" s="61">
        <v>210500</v>
      </c>
      <c r="D515" s="59">
        <v>1200</v>
      </c>
      <c r="E515" s="62">
        <f t="shared" si="8"/>
        <v>5.7007125890736346E-3</v>
      </c>
      <c r="F515" s="59">
        <v>4599.92</v>
      </c>
    </row>
    <row r="516" spans="1:6" x14ac:dyDescent="0.2">
      <c r="A516" s="60" t="s">
        <v>636</v>
      </c>
      <c r="B516" s="57">
        <v>87</v>
      </c>
      <c r="C516" s="61">
        <v>205000</v>
      </c>
      <c r="D516" s="59">
        <v>795</v>
      </c>
      <c r="E516" s="62">
        <f t="shared" si="8"/>
        <v>3.8780487804878049E-3</v>
      </c>
      <c r="F516" s="59">
        <v>1107.81</v>
      </c>
    </row>
    <row r="517" spans="1:6" x14ac:dyDescent="0.2">
      <c r="A517" s="60" t="s">
        <v>637</v>
      </c>
      <c r="B517" s="57">
        <v>93</v>
      </c>
      <c r="C517" s="61">
        <v>252900</v>
      </c>
      <c r="D517" s="59">
        <v>825</v>
      </c>
      <c r="E517" s="62">
        <f t="shared" si="8"/>
        <v>3.262158956109134E-3</v>
      </c>
      <c r="F517" s="59">
        <v>2023.73</v>
      </c>
    </row>
    <row r="518" spans="1:6" x14ac:dyDescent="0.2">
      <c r="A518" s="60" t="s">
        <v>638</v>
      </c>
      <c r="B518" s="57">
        <v>180</v>
      </c>
      <c r="C518" s="61">
        <v>603000</v>
      </c>
      <c r="D518" s="59">
        <v>2250</v>
      </c>
      <c r="E518" s="62">
        <f t="shared" si="8"/>
        <v>3.7313432835820895E-3</v>
      </c>
      <c r="F518" s="59">
        <v>5548.74</v>
      </c>
    </row>
    <row r="519" spans="1:6" x14ac:dyDescent="0.2">
      <c r="A519" s="60" t="s">
        <v>639</v>
      </c>
      <c r="B519" s="57">
        <v>61</v>
      </c>
      <c r="C519" s="61">
        <v>460668</v>
      </c>
      <c r="D519" s="59">
        <v>1000</v>
      </c>
      <c r="E519" s="62">
        <f t="shared" si="8"/>
        <v>2.1707607213872029E-3</v>
      </c>
      <c r="F519" s="59">
        <v>3046.57</v>
      </c>
    </row>
    <row r="520" spans="1:6" x14ac:dyDescent="0.2">
      <c r="A520" s="60" t="s">
        <v>640</v>
      </c>
      <c r="B520" s="57">
        <v>56</v>
      </c>
      <c r="C520" s="61">
        <v>250000</v>
      </c>
      <c r="D520" s="59">
        <v>797.5</v>
      </c>
      <c r="E520" s="62">
        <f t="shared" si="8"/>
        <v>3.1900000000000001E-3</v>
      </c>
      <c r="F520" s="59">
        <v>1722.53</v>
      </c>
    </row>
    <row r="521" spans="1:6" x14ac:dyDescent="0.2">
      <c r="A521" s="60" t="s">
        <v>641</v>
      </c>
      <c r="B521" s="57">
        <v>188</v>
      </c>
      <c r="C521" s="61">
        <v>170572</v>
      </c>
      <c r="D521" s="59">
        <v>746</v>
      </c>
      <c r="E521" s="62">
        <f t="shared" si="8"/>
        <v>4.3735196867012169E-3</v>
      </c>
      <c r="F521" s="59">
        <v>2343.3000000000002</v>
      </c>
    </row>
    <row r="522" spans="1:6" x14ac:dyDescent="0.2">
      <c r="A522" s="60" t="s">
        <v>642</v>
      </c>
      <c r="B522" s="57">
        <v>648</v>
      </c>
      <c r="C522" s="61">
        <v>240365</v>
      </c>
      <c r="D522" s="59">
        <v>850</v>
      </c>
      <c r="E522" s="62">
        <f t="shared" si="8"/>
        <v>3.5362885611465895E-3</v>
      </c>
      <c r="F522" s="59">
        <v>2634.79</v>
      </c>
    </row>
    <row r="523" spans="1:6" x14ac:dyDescent="0.2">
      <c r="A523" s="60" t="s">
        <v>643</v>
      </c>
      <c r="B523" s="57">
        <v>365</v>
      </c>
      <c r="C523" s="61">
        <v>395010</v>
      </c>
      <c r="D523" s="59">
        <v>1550</v>
      </c>
      <c r="E523" s="62">
        <f t="shared" si="8"/>
        <v>3.9239512923723453E-3</v>
      </c>
      <c r="F523" s="59">
        <v>5038.16</v>
      </c>
    </row>
    <row r="524" spans="1:6" x14ac:dyDescent="0.2">
      <c r="A524" s="60" t="s">
        <v>644</v>
      </c>
      <c r="B524" s="57">
        <v>63</v>
      </c>
      <c r="C524" s="61">
        <v>561268</v>
      </c>
      <c r="D524" s="59">
        <v>1450</v>
      </c>
      <c r="E524" s="62">
        <f t="shared" si="8"/>
        <v>2.5834360768830578E-3</v>
      </c>
      <c r="F524" s="59">
        <v>9086.27</v>
      </c>
    </row>
    <row r="525" spans="1:6" x14ac:dyDescent="0.2">
      <c r="A525" s="60" t="s">
        <v>645</v>
      </c>
      <c r="B525" s="57">
        <v>56</v>
      </c>
      <c r="C525" s="61">
        <v>208800</v>
      </c>
      <c r="D525" s="59">
        <v>1015</v>
      </c>
      <c r="E525" s="62">
        <f t="shared" si="8"/>
        <v>4.8611111111111112E-3</v>
      </c>
      <c r="F525" s="59">
        <v>867.09</v>
      </c>
    </row>
    <row r="526" spans="1:6" x14ac:dyDescent="0.2">
      <c r="A526" s="60" t="s">
        <v>646</v>
      </c>
      <c r="B526" s="57">
        <v>93</v>
      </c>
      <c r="C526" s="61">
        <v>384150</v>
      </c>
      <c r="D526" s="59">
        <v>1150</v>
      </c>
      <c r="E526" s="62">
        <f t="shared" si="8"/>
        <v>2.9936222829623845E-3</v>
      </c>
      <c r="F526" s="59">
        <v>3036.1</v>
      </c>
    </row>
    <row r="527" spans="1:6" x14ac:dyDescent="0.2">
      <c r="A527" s="60" t="s">
        <v>647</v>
      </c>
      <c r="B527" s="57">
        <v>119</v>
      </c>
      <c r="C527" s="61">
        <v>367500</v>
      </c>
      <c r="D527" s="59">
        <v>900</v>
      </c>
      <c r="E527" s="62">
        <f t="shared" si="8"/>
        <v>2.4489795918367346E-3</v>
      </c>
      <c r="F527" s="59">
        <v>2666.43</v>
      </c>
    </row>
    <row r="528" spans="1:6" x14ac:dyDescent="0.2">
      <c r="A528" s="60" t="s">
        <v>648</v>
      </c>
      <c r="B528" s="57">
        <v>105</v>
      </c>
      <c r="C528" s="61">
        <v>689100</v>
      </c>
      <c r="D528" s="59">
        <v>1219.5</v>
      </c>
      <c r="E528" s="62">
        <f t="shared" si="8"/>
        <v>1.7696996081845886E-3</v>
      </c>
      <c r="F528" s="59">
        <v>5487.56</v>
      </c>
    </row>
    <row r="529" spans="1:6" x14ac:dyDescent="0.2">
      <c r="A529" s="60" t="s">
        <v>649</v>
      </c>
      <c r="B529" s="57">
        <v>59</v>
      </c>
      <c r="C529" s="61">
        <v>284000</v>
      </c>
      <c r="D529" s="59">
        <v>950</v>
      </c>
      <c r="E529" s="62">
        <f t="shared" si="8"/>
        <v>3.3450704225352111E-3</v>
      </c>
      <c r="F529" s="59">
        <v>2230.56</v>
      </c>
    </row>
    <row r="530" spans="1:6" x14ac:dyDescent="0.2">
      <c r="A530" s="60" t="s">
        <v>650</v>
      </c>
      <c r="B530" s="57">
        <v>35</v>
      </c>
      <c r="C530" s="61">
        <v>850000</v>
      </c>
      <c r="D530" s="59">
        <v>2650</v>
      </c>
      <c r="E530" s="62">
        <f t="shared" si="8"/>
        <v>3.1176470588235292E-3</v>
      </c>
      <c r="F530" s="59">
        <v>4080.11</v>
      </c>
    </row>
    <row r="531" spans="1:6" x14ac:dyDescent="0.2">
      <c r="A531" s="60" t="s">
        <v>651</v>
      </c>
      <c r="B531" s="57">
        <v>46</v>
      </c>
      <c r="C531" s="61">
        <v>895000</v>
      </c>
      <c r="D531" s="59">
        <v>2642.5</v>
      </c>
      <c r="E531" s="62">
        <f t="shared" si="8"/>
        <v>2.9525139664804468E-3</v>
      </c>
      <c r="F531" s="59">
        <v>4575.29</v>
      </c>
    </row>
    <row r="532" spans="1:6" x14ac:dyDescent="0.2">
      <c r="A532" s="60" t="s">
        <v>652</v>
      </c>
      <c r="B532" s="57">
        <v>53</v>
      </c>
      <c r="C532" s="61">
        <v>1150000</v>
      </c>
      <c r="D532" s="59">
        <v>2472.5</v>
      </c>
      <c r="E532" s="62">
        <f t="shared" si="8"/>
        <v>2.15E-3</v>
      </c>
      <c r="F532" s="59">
        <v>4493.1000000000004</v>
      </c>
    </row>
    <row r="533" spans="1:6" x14ac:dyDescent="0.2">
      <c r="A533" s="60" t="s">
        <v>653</v>
      </c>
      <c r="B533" s="57">
        <v>173</v>
      </c>
      <c r="C533" s="61">
        <v>230045</v>
      </c>
      <c r="D533" s="59">
        <v>850</v>
      </c>
      <c r="E533" s="62">
        <f t="shared" si="8"/>
        <v>3.6949292529722447E-3</v>
      </c>
      <c r="F533" s="59">
        <v>3578.74</v>
      </c>
    </row>
    <row r="534" spans="1:6" x14ac:dyDescent="0.2">
      <c r="A534" s="60" t="s">
        <v>654</v>
      </c>
      <c r="B534" s="57">
        <v>98</v>
      </c>
      <c r="C534" s="61">
        <v>225000</v>
      </c>
      <c r="D534" s="59">
        <v>750</v>
      </c>
      <c r="E534" s="62">
        <f t="shared" si="8"/>
        <v>3.3333333333333335E-3</v>
      </c>
      <c r="F534" s="59">
        <v>725.94</v>
      </c>
    </row>
    <row r="535" spans="1:6" x14ac:dyDescent="0.2">
      <c r="A535" s="60" t="s">
        <v>655</v>
      </c>
      <c r="B535" s="57">
        <v>31</v>
      </c>
      <c r="C535" s="61">
        <v>235500</v>
      </c>
      <c r="D535" s="59">
        <v>975</v>
      </c>
      <c r="E535" s="62">
        <f t="shared" si="8"/>
        <v>4.1401273885350318E-3</v>
      </c>
      <c r="F535" s="59">
        <v>2065.08</v>
      </c>
    </row>
    <row r="536" spans="1:6" x14ac:dyDescent="0.2">
      <c r="A536" s="60" t="s">
        <v>656</v>
      </c>
      <c r="B536" s="57">
        <v>83</v>
      </c>
      <c r="C536" s="61">
        <v>185000</v>
      </c>
      <c r="D536" s="59">
        <v>727.5</v>
      </c>
      <c r="E536" s="62">
        <f t="shared" si="8"/>
        <v>3.9324324324324323E-3</v>
      </c>
      <c r="F536" s="59">
        <v>780</v>
      </c>
    </row>
    <row r="537" spans="1:6" x14ac:dyDescent="0.2">
      <c r="A537" s="60" t="s">
        <v>657</v>
      </c>
      <c r="B537" s="57">
        <v>76</v>
      </c>
      <c r="C537" s="61">
        <v>332076</v>
      </c>
      <c r="D537" s="59">
        <v>1350</v>
      </c>
      <c r="E537" s="62">
        <f t="shared" si="8"/>
        <v>4.0653344415133887E-3</v>
      </c>
      <c r="F537" s="59">
        <v>2806.18</v>
      </c>
    </row>
    <row r="538" spans="1:6" x14ac:dyDescent="0.2">
      <c r="A538" s="60" t="s">
        <v>658</v>
      </c>
      <c r="B538" s="57">
        <v>40</v>
      </c>
      <c r="C538" s="61">
        <v>147500</v>
      </c>
      <c r="D538" s="59">
        <v>700</v>
      </c>
      <c r="E538" s="62">
        <f t="shared" si="8"/>
        <v>4.7457627118644066E-3</v>
      </c>
      <c r="F538" s="59">
        <v>891.27</v>
      </c>
    </row>
    <row r="539" spans="1:6" x14ac:dyDescent="0.2">
      <c r="A539" s="60" t="s">
        <v>659</v>
      </c>
      <c r="B539" s="57">
        <v>125</v>
      </c>
      <c r="C539" s="61">
        <v>1500000</v>
      </c>
      <c r="D539" s="59">
        <v>1780</v>
      </c>
      <c r="E539" s="62">
        <f t="shared" si="8"/>
        <v>1.1866666666666666E-3</v>
      </c>
      <c r="F539" s="59">
        <v>7411.02</v>
      </c>
    </row>
    <row r="540" spans="1:6" x14ac:dyDescent="0.2">
      <c r="A540" s="60" t="s">
        <v>660</v>
      </c>
      <c r="B540" s="57">
        <v>595</v>
      </c>
      <c r="C540" s="61">
        <v>350000</v>
      </c>
      <c r="D540" s="59">
        <v>1242.5</v>
      </c>
      <c r="E540" s="62">
        <f t="shared" si="8"/>
        <v>3.5500000000000002E-3</v>
      </c>
      <c r="F540" s="59">
        <v>2937.91</v>
      </c>
    </row>
    <row r="541" spans="1:6" x14ac:dyDescent="0.2">
      <c r="A541" s="60" t="s">
        <v>661</v>
      </c>
      <c r="B541" s="57">
        <v>58</v>
      </c>
      <c r="C541" s="61">
        <v>235000</v>
      </c>
      <c r="D541" s="59">
        <v>700</v>
      </c>
      <c r="E541" s="62">
        <f t="shared" si="8"/>
        <v>2.9787234042553193E-3</v>
      </c>
      <c r="F541" s="59">
        <v>1736.92</v>
      </c>
    </row>
    <row r="542" spans="1:6" x14ac:dyDescent="0.2">
      <c r="A542" s="60" t="s">
        <v>662</v>
      </c>
      <c r="B542" s="57">
        <v>448</v>
      </c>
      <c r="C542" s="61">
        <v>275000</v>
      </c>
      <c r="D542" s="59">
        <v>859</v>
      </c>
      <c r="E542" s="62">
        <f t="shared" si="8"/>
        <v>3.1236363636363636E-3</v>
      </c>
      <c r="F542" s="59">
        <v>1178.2</v>
      </c>
    </row>
    <row r="543" spans="1:6" x14ac:dyDescent="0.2">
      <c r="A543" s="60" t="s">
        <v>663</v>
      </c>
      <c r="B543" s="57">
        <v>87</v>
      </c>
      <c r="C543" s="61">
        <v>136100</v>
      </c>
      <c r="D543" s="59">
        <v>650</v>
      </c>
      <c r="E543" s="62">
        <f t="shared" si="8"/>
        <v>4.775900073475386E-3</v>
      </c>
      <c r="F543" s="59">
        <v>1003.24</v>
      </c>
    </row>
    <row r="544" spans="1:6" x14ac:dyDescent="0.2">
      <c r="A544" s="60" t="s">
        <v>664</v>
      </c>
      <c r="B544" s="57">
        <v>35</v>
      </c>
      <c r="C544" s="61">
        <v>435242</v>
      </c>
      <c r="D544" s="59">
        <v>1050</v>
      </c>
      <c r="E544" s="62">
        <f t="shared" si="8"/>
        <v>2.4124510042688894E-3</v>
      </c>
      <c r="F544" s="59">
        <v>1912.37</v>
      </c>
    </row>
    <row r="545" spans="1:6" x14ac:dyDescent="0.2">
      <c r="A545" s="60" t="s">
        <v>665</v>
      </c>
      <c r="B545" s="57">
        <v>45</v>
      </c>
      <c r="C545" s="61">
        <v>391005</v>
      </c>
      <c r="D545" s="59">
        <v>1395</v>
      </c>
      <c r="E545" s="62">
        <f t="shared" si="8"/>
        <v>3.5677293129243873E-3</v>
      </c>
      <c r="F545" s="59">
        <v>5713.22</v>
      </c>
    </row>
    <row r="546" spans="1:6" x14ac:dyDescent="0.2">
      <c r="A546" s="60" t="s">
        <v>666</v>
      </c>
      <c r="B546" s="57">
        <v>31</v>
      </c>
      <c r="C546" s="61">
        <v>185000</v>
      </c>
      <c r="D546" s="59">
        <v>850</v>
      </c>
      <c r="E546" s="62">
        <f t="shared" si="8"/>
        <v>4.5945945945945945E-3</v>
      </c>
      <c r="F546" s="59">
        <v>3592.04</v>
      </c>
    </row>
    <row r="547" spans="1:6" x14ac:dyDescent="0.2">
      <c r="A547" s="60" t="s">
        <v>667</v>
      </c>
      <c r="B547" s="57">
        <v>55</v>
      </c>
      <c r="C547" s="61">
        <v>2440250</v>
      </c>
      <c r="D547" s="59">
        <v>3294</v>
      </c>
      <c r="E547" s="62">
        <f t="shared" si="8"/>
        <v>1.3498616944985144E-3</v>
      </c>
      <c r="F547" s="59">
        <v>12716.16</v>
      </c>
    </row>
    <row r="548" spans="1:6" x14ac:dyDescent="0.2">
      <c r="A548" s="60" t="s">
        <v>668</v>
      </c>
      <c r="B548" s="57">
        <v>53</v>
      </c>
      <c r="C548" s="61">
        <v>840000</v>
      </c>
      <c r="D548" s="59">
        <v>1575</v>
      </c>
      <c r="E548" s="62">
        <f t="shared" si="8"/>
        <v>1.8749999999999999E-3</v>
      </c>
      <c r="F548" s="59">
        <v>6406.02</v>
      </c>
    </row>
    <row r="549" spans="1:6" x14ac:dyDescent="0.2">
      <c r="A549" s="60" t="s">
        <v>669</v>
      </c>
      <c r="B549" s="57">
        <v>96</v>
      </c>
      <c r="C549" s="61">
        <v>798000</v>
      </c>
      <c r="D549" s="59">
        <v>4000</v>
      </c>
      <c r="E549" s="62">
        <f t="shared" si="8"/>
        <v>5.0125313283208017E-3</v>
      </c>
      <c r="F549" s="59">
        <v>6042.18</v>
      </c>
    </row>
    <row r="550" spans="1:6" x14ac:dyDescent="0.2">
      <c r="A550" s="60" t="s">
        <v>670</v>
      </c>
      <c r="B550" s="57">
        <v>94</v>
      </c>
      <c r="C550" s="61">
        <v>509719</v>
      </c>
      <c r="D550" s="59">
        <v>1015</v>
      </c>
      <c r="E550" s="62">
        <f t="shared" si="8"/>
        <v>1.9912932419627284E-3</v>
      </c>
      <c r="F550" s="59">
        <v>4129.7</v>
      </c>
    </row>
    <row r="551" spans="1:6" x14ac:dyDescent="0.2">
      <c r="A551" s="60" t="s">
        <v>671</v>
      </c>
      <c r="B551" s="57">
        <v>22</v>
      </c>
      <c r="C551" s="61">
        <v>301000</v>
      </c>
      <c r="D551" s="59">
        <v>1188</v>
      </c>
      <c r="E551" s="62">
        <f t="shared" si="8"/>
        <v>3.9468438538205978E-3</v>
      </c>
      <c r="F551" s="59">
        <v>1523.66</v>
      </c>
    </row>
    <row r="552" spans="1:6" x14ac:dyDescent="0.2">
      <c r="A552" s="60" t="s">
        <v>672</v>
      </c>
      <c r="B552" s="57">
        <v>93</v>
      </c>
      <c r="C552" s="61">
        <v>252000</v>
      </c>
      <c r="D552" s="59">
        <v>2400</v>
      </c>
      <c r="E552" s="62">
        <f t="shared" si="8"/>
        <v>9.5238095238095247E-3</v>
      </c>
      <c r="F552" s="59">
        <v>2184.7399999999998</v>
      </c>
    </row>
    <row r="553" spans="1:6" x14ac:dyDescent="0.2">
      <c r="A553" s="60" t="s">
        <v>673</v>
      </c>
      <c r="B553" s="57">
        <v>104</v>
      </c>
      <c r="C553" s="61">
        <v>203750</v>
      </c>
      <c r="D553" s="59">
        <v>724</v>
      </c>
      <c r="E553" s="62">
        <f t="shared" si="8"/>
        <v>3.5533742331288341E-3</v>
      </c>
      <c r="F553" s="59">
        <v>1330.48</v>
      </c>
    </row>
    <row r="554" spans="1:6" x14ac:dyDescent="0.2">
      <c r="A554" s="60" t="s">
        <v>674</v>
      </c>
      <c r="B554" s="57">
        <v>128</v>
      </c>
      <c r="C554" s="61">
        <v>207500</v>
      </c>
      <c r="D554" s="59">
        <v>975</v>
      </c>
      <c r="E554" s="62">
        <f t="shared" si="8"/>
        <v>4.6987951807228919E-3</v>
      </c>
      <c r="F554" s="59">
        <v>1721.83</v>
      </c>
    </row>
    <row r="555" spans="1:6" x14ac:dyDescent="0.2">
      <c r="A555" s="60" t="s">
        <v>675</v>
      </c>
      <c r="B555" s="57">
        <v>29</v>
      </c>
      <c r="C555" s="61">
        <v>179000</v>
      </c>
      <c r="D555" s="59">
        <v>825</v>
      </c>
      <c r="E555" s="62">
        <f t="shared" si="8"/>
        <v>4.6089385474860339E-3</v>
      </c>
      <c r="F555" s="59">
        <v>1569.08</v>
      </c>
    </row>
    <row r="556" spans="1:6" x14ac:dyDescent="0.2">
      <c r="A556" s="60" t="s">
        <v>676</v>
      </c>
      <c r="B556" s="57">
        <v>42</v>
      </c>
      <c r="C556" s="61">
        <v>937500</v>
      </c>
      <c r="D556" s="59">
        <v>1825</v>
      </c>
      <c r="E556" s="62">
        <f t="shared" si="8"/>
        <v>1.9466666666666666E-3</v>
      </c>
      <c r="F556" s="59">
        <v>5644.99</v>
      </c>
    </row>
    <row r="557" spans="1:6" x14ac:dyDescent="0.2">
      <c r="A557" s="60" t="s">
        <v>677</v>
      </c>
      <c r="B557" s="57">
        <v>131</v>
      </c>
      <c r="C557" s="61">
        <v>185000</v>
      </c>
      <c r="D557" s="59">
        <v>1000</v>
      </c>
      <c r="E557" s="62">
        <f t="shared" si="8"/>
        <v>5.4054054054054057E-3</v>
      </c>
      <c r="F557" s="59">
        <v>817.18</v>
      </c>
    </row>
    <row r="558" spans="1:6" x14ac:dyDescent="0.2">
      <c r="A558" s="60" t="s">
        <v>678</v>
      </c>
      <c r="B558" s="57">
        <v>90</v>
      </c>
      <c r="C558" s="61">
        <v>154000</v>
      </c>
      <c r="D558" s="59">
        <v>1000</v>
      </c>
      <c r="E558" s="62">
        <f t="shared" si="8"/>
        <v>6.4935064935064939E-3</v>
      </c>
      <c r="F558" s="59">
        <v>1501.31</v>
      </c>
    </row>
    <row r="559" spans="1:6" x14ac:dyDescent="0.2">
      <c r="A559" s="60" t="s">
        <v>679</v>
      </c>
      <c r="B559" s="57">
        <v>92</v>
      </c>
      <c r="C559" s="61">
        <v>560000</v>
      </c>
      <c r="D559" s="59">
        <v>1445</v>
      </c>
      <c r="E559" s="62">
        <f t="shared" si="8"/>
        <v>2.5803571428571429E-3</v>
      </c>
      <c r="F559" s="59">
        <v>5309.98</v>
      </c>
    </row>
    <row r="560" spans="1:6" x14ac:dyDescent="0.2">
      <c r="A560" s="60" t="s">
        <v>680</v>
      </c>
      <c r="B560" s="57">
        <v>26</v>
      </c>
      <c r="C560" s="61">
        <v>287000</v>
      </c>
      <c r="D560" s="59">
        <v>980</v>
      </c>
      <c r="E560" s="62">
        <f t="shared" si="8"/>
        <v>3.4146341463414634E-3</v>
      </c>
      <c r="F560" s="59">
        <v>3594.11</v>
      </c>
    </row>
    <row r="561" spans="1:6" x14ac:dyDescent="0.2">
      <c r="A561" s="60" t="s">
        <v>681</v>
      </c>
      <c r="B561" s="57">
        <v>155</v>
      </c>
      <c r="C561" s="61">
        <v>425000</v>
      </c>
      <c r="D561" s="59">
        <v>1200</v>
      </c>
      <c r="E561" s="62">
        <f t="shared" si="8"/>
        <v>2.8235294117647061E-3</v>
      </c>
      <c r="F561" s="59">
        <v>1527.34</v>
      </c>
    </row>
    <row r="562" spans="1:6" x14ac:dyDescent="0.2">
      <c r="A562" s="60" t="s">
        <v>682</v>
      </c>
      <c r="B562" s="57">
        <v>75</v>
      </c>
      <c r="C562" s="61">
        <v>451000</v>
      </c>
      <c r="D562" s="59">
        <v>1350</v>
      </c>
      <c r="E562" s="62">
        <f t="shared" si="8"/>
        <v>2.993348115299335E-3</v>
      </c>
      <c r="F562" s="59">
        <v>3427.25</v>
      </c>
    </row>
    <row r="563" spans="1:6" x14ac:dyDescent="0.2">
      <c r="A563" s="60" t="s">
        <v>683</v>
      </c>
      <c r="B563" s="57">
        <v>67</v>
      </c>
      <c r="C563" s="61">
        <v>875000</v>
      </c>
      <c r="D563" s="59">
        <v>1495</v>
      </c>
      <c r="E563" s="62">
        <f t="shared" si="8"/>
        <v>1.7085714285714287E-3</v>
      </c>
      <c r="F563" s="59">
        <v>7457.16</v>
      </c>
    </row>
    <row r="564" spans="1:6" x14ac:dyDescent="0.2">
      <c r="A564" s="60" t="s">
        <v>684</v>
      </c>
      <c r="B564" s="57">
        <v>12</v>
      </c>
      <c r="C564" s="61">
        <v>453800</v>
      </c>
      <c r="D564" s="59">
        <v>775</v>
      </c>
      <c r="E564" s="62">
        <f t="shared" si="8"/>
        <v>1.7078007933010136E-3</v>
      </c>
      <c r="F564" s="59">
        <v>2066.85</v>
      </c>
    </row>
    <row r="565" spans="1:6" x14ac:dyDescent="0.2">
      <c r="A565" s="60" t="s">
        <v>685</v>
      </c>
      <c r="B565" s="57">
        <v>60</v>
      </c>
      <c r="C565" s="61">
        <v>694999</v>
      </c>
      <c r="D565" s="59">
        <v>1697.5</v>
      </c>
      <c r="E565" s="62">
        <f t="shared" si="8"/>
        <v>2.4424495574813776E-3</v>
      </c>
      <c r="F565" s="59">
        <v>4855.82</v>
      </c>
    </row>
    <row r="566" spans="1:6" x14ac:dyDescent="0.2">
      <c r="A566" s="60" t="s">
        <v>686</v>
      </c>
      <c r="B566" s="57">
        <v>97</v>
      </c>
      <c r="C566" s="61">
        <v>183750</v>
      </c>
      <c r="D566" s="59">
        <v>895</v>
      </c>
      <c r="E566" s="62">
        <f t="shared" si="8"/>
        <v>4.8707482993197281E-3</v>
      </c>
      <c r="F566" s="59">
        <v>1473.59</v>
      </c>
    </row>
    <row r="567" spans="1:6" x14ac:dyDescent="0.2">
      <c r="A567" s="60" t="s">
        <v>687</v>
      </c>
      <c r="B567" s="57">
        <v>216</v>
      </c>
      <c r="C567" s="61">
        <v>404000</v>
      </c>
      <c r="D567" s="59">
        <v>1500</v>
      </c>
      <c r="E567" s="62">
        <f t="shared" si="8"/>
        <v>3.7128712871287127E-3</v>
      </c>
      <c r="F567" s="59">
        <v>3711.38</v>
      </c>
    </row>
    <row r="568" spans="1:6" x14ac:dyDescent="0.2">
      <c r="A568" s="60" t="s">
        <v>688</v>
      </c>
      <c r="B568" s="57">
        <v>399</v>
      </c>
      <c r="C568" s="61">
        <v>270250</v>
      </c>
      <c r="D568" s="59">
        <v>966.5</v>
      </c>
      <c r="E568" s="62">
        <f t="shared" si="8"/>
        <v>3.5763182238667899E-3</v>
      </c>
      <c r="F568" s="59">
        <v>2092.54</v>
      </c>
    </row>
    <row r="569" spans="1:6" x14ac:dyDescent="0.2">
      <c r="A569" s="60" t="s">
        <v>689</v>
      </c>
      <c r="B569" s="57">
        <v>84</v>
      </c>
      <c r="C569" s="61">
        <v>496181</v>
      </c>
      <c r="D569" s="59">
        <v>1491</v>
      </c>
      <c r="E569" s="62">
        <f t="shared" si="8"/>
        <v>3.0049518220165625E-3</v>
      </c>
      <c r="F569" s="59">
        <v>4648</v>
      </c>
    </row>
    <row r="570" spans="1:6" x14ac:dyDescent="0.2">
      <c r="A570" s="60" t="s">
        <v>690</v>
      </c>
      <c r="B570" s="57">
        <v>58</v>
      </c>
      <c r="C570" s="61">
        <v>825000</v>
      </c>
      <c r="D570" s="59">
        <v>1800</v>
      </c>
      <c r="E570" s="62">
        <f t="shared" si="8"/>
        <v>2.1818181818181819E-3</v>
      </c>
      <c r="F570" s="59">
        <v>6774.51</v>
      </c>
    </row>
    <row r="571" spans="1:6" x14ac:dyDescent="0.2">
      <c r="A571" s="60" t="s">
        <v>691</v>
      </c>
      <c r="B571" s="57">
        <v>88</v>
      </c>
      <c r="C571" s="61">
        <v>400250</v>
      </c>
      <c r="D571" s="59">
        <v>1250</v>
      </c>
      <c r="E571" s="62">
        <f t="shared" si="8"/>
        <v>3.1230480949406619E-3</v>
      </c>
      <c r="F571" s="59">
        <v>7218.39</v>
      </c>
    </row>
    <row r="572" spans="1:6" x14ac:dyDescent="0.2">
      <c r="A572" s="60" t="s">
        <v>692</v>
      </c>
      <c r="B572" s="57">
        <v>60</v>
      </c>
      <c r="C572" s="61">
        <v>539715</v>
      </c>
      <c r="D572" s="59">
        <v>965</v>
      </c>
      <c r="E572" s="62">
        <f t="shared" si="8"/>
        <v>1.7879806935141695E-3</v>
      </c>
      <c r="F572" s="59">
        <v>4485.7299999999996</v>
      </c>
    </row>
    <row r="573" spans="1:6" x14ac:dyDescent="0.2">
      <c r="A573" s="60" t="s">
        <v>693</v>
      </c>
      <c r="B573" s="57">
        <v>186</v>
      </c>
      <c r="C573" s="61">
        <v>440000</v>
      </c>
      <c r="D573" s="59">
        <v>1299</v>
      </c>
      <c r="E573" s="62">
        <f t="shared" si="8"/>
        <v>2.9522727272727274E-3</v>
      </c>
      <c r="F573" s="59">
        <v>3924.04</v>
      </c>
    </row>
    <row r="574" spans="1:6" x14ac:dyDescent="0.2">
      <c r="A574" s="60" t="s">
        <v>694</v>
      </c>
      <c r="B574" s="57">
        <v>177</v>
      </c>
      <c r="C574" s="61">
        <v>239900</v>
      </c>
      <c r="D574" s="59">
        <v>900</v>
      </c>
      <c r="E574" s="62">
        <f t="shared" si="8"/>
        <v>3.751563151313047E-3</v>
      </c>
      <c r="F574" s="59">
        <v>3914.83</v>
      </c>
    </row>
    <row r="575" spans="1:6" x14ac:dyDescent="0.2">
      <c r="A575" s="60" t="s">
        <v>695</v>
      </c>
      <c r="B575" s="57">
        <v>58</v>
      </c>
      <c r="C575" s="61">
        <v>240000</v>
      </c>
      <c r="D575" s="59">
        <v>570</v>
      </c>
      <c r="E575" s="62">
        <f t="shared" si="8"/>
        <v>2.3749999999999999E-3</v>
      </c>
      <c r="F575" s="59">
        <v>1405.77</v>
      </c>
    </row>
    <row r="576" spans="1:6" x14ac:dyDescent="0.2">
      <c r="A576" s="60" t="s">
        <v>696</v>
      </c>
      <c r="B576" s="57">
        <v>56</v>
      </c>
      <c r="C576" s="61">
        <v>304164</v>
      </c>
      <c r="D576" s="59">
        <v>1255</v>
      </c>
      <c r="E576" s="62">
        <f t="shared" si="8"/>
        <v>4.1260635709682936E-3</v>
      </c>
      <c r="F576" s="59">
        <v>4996.37</v>
      </c>
    </row>
    <row r="577" spans="1:6" x14ac:dyDescent="0.2">
      <c r="A577" s="60" t="s">
        <v>697</v>
      </c>
      <c r="B577" s="57">
        <v>120</v>
      </c>
      <c r="C577" s="61">
        <v>424000</v>
      </c>
      <c r="D577" s="59">
        <v>1475</v>
      </c>
      <c r="E577" s="62">
        <f t="shared" si="8"/>
        <v>3.4787735849056605E-3</v>
      </c>
      <c r="F577" s="59">
        <v>4233.59</v>
      </c>
    </row>
    <row r="578" spans="1:6" x14ac:dyDescent="0.2">
      <c r="A578" s="60" t="s">
        <v>698</v>
      </c>
      <c r="B578" s="57">
        <v>186</v>
      </c>
      <c r="C578" s="61">
        <v>120000</v>
      </c>
      <c r="D578" s="59">
        <v>725</v>
      </c>
      <c r="E578" s="62">
        <f t="shared" ref="E578:E641" si="9">D578/C578</f>
        <v>6.0416666666666665E-3</v>
      </c>
      <c r="F578" s="59">
        <v>577.99</v>
      </c>
    </row>
    <row r="579" spans="1:6" x14ac:dyDescent="0.2">
      <c r="A579" s="60" t="s">
        <v>699</v>
      </c>
      <c r="B579" s="57">
        <v>114</v>
      </c>
      <c r="C579" s="61">
        <v>245000</v>
      </c>
      <c r="D579" s="59">
        <v>1000</v>
      </c>
      <c r="E579" s="62">
        <f t="shared" si="9"/>
        <v>4.0816326530612249E-3</v>
      </c>
      <c r="F579" s="59">
        <v>2783.13</v>
      </c>
    </row>
    <row r="580" spans="1:6" x14ac:dyDescent="0.2">
      <c r="A580" s="60" t="s">
        <v>700</v>
      </c>
      <c r="B580" s="57">
        <v>184</v>
      </c>
      <c r="C580" s="61">
        <v>275000</v>
      </c>
      <c r="D580" s="59">
        <v>1025</v>
      </c>
      <c r="E580" s="62">
        <f t="shared" si="9"/>
        <v>3.7272727272727271E-3</v>
      </c>
      <c r="F580" s="59">
        <v>2396.37</v>
      </c>
    </row>
    <row r="581" spans="1:6" x14ac:dyDescent="0.2">
      <c r="A581" s="60" t="s">
        <v>701</v>
      </c>
      <c r="B581" s="57">
        <v>74</v>
      </c>
      <c r="C581" s="61">
        <v>251370</v>
      </c>
      <c r="D581" s="59">
        <v>860</v>
      </c>
      <c r="E581" s="62">
        <f t="shared" si="9"/>
        <v>3.4212515415522936E-3</v>
      </c>
      <c r="F581" s="59">
        <v>1760.12</v>
      </c>
    </row>
    <row r="582" spans="1:6" x14ac:dyDescent="0.2">
      <c r="A582" s="60" t="s">
        <v>702</v>
      </c>
      <c r="B582" s="57">
        <v>2310</v>
      </c>
      <c r="C582" s="61">
        <v>420000</v>
      </c>
      <c r="D582" s="59">
        <v>1095</v>
      </c>
      <c r="E582" s="62">
        <f t="shared" si="9"/>
        <v>2.6071428571428574E-3</v>
      </c>
      <c r="F582" s="59">
        <v>1654.94</v>
      </c>
    </row>
    <row r="583" spans="1:6" x14ac:dyDescent="0.2">
      <c r="A583" s="60" t="s">
        <v>703</v>
      </c>
      <c r="B583" s="57">
        <v>85</v>
      </c>
      <c r="C583" s="61">
        <v>408500</v>
      </c>
      <c r="D583" s="59">
        <v>1512</v>
      </c>
      <c r="E583" s="62">
        <f t="shared" si="9"/>
        <v>3.701346389228886E-3</v>
      </c>
      <c r="F583" s="59">
        <v>9053.26</v>
      </c>
    </row>
    <row r="584" spans="1:6" x14ac:dyDescent="0.2">
      <c r="A584" s="60" t="s">
        <v>704</v>
      </c>
      <c r="B584" s="57">
        <v>63</v>
      </c>
      <c r="C584" s="61">
        <v>465000</v>
      </c>
      <c r="D584" s="59">
        <v>1200</v>
      </c>
      <c r="E584" s="62">
        <f t="shared" si="9"/>
        <v>2.5806451612903226E-3</v>
      </c>
      <c r="F584" s="59">
        <v>2176.42</v>
      </c>
    </row>
    <row r="585" spans="1:6" x14ac:dyDescent="0.2">
      <c r="A585" s="60" t="s">
        <v>705</v>
      </c>
      <c r="B585" s="57">
        <v>58</v>
      </c>
      <c r="C585" s="61">
        <v>271985</v>
      </c>
      <c r="D585" s="59">
        <v>785</v>
      </c>
      <c r="E585" s="62">
        <f t="shared" si="9"/>
        <v>2.8861885765759142E-3</v>
      </c>
      <c r="F585" s="59">
        <v>3370.87</v>
      </c>
    </row>
    <row r="586" spans="1:6" x14ac:dyDescent="0.2">
      <c r="A586" s="60" t="s">
        <v>706</v>
      </c>
      <c r="B586" s="57">
        <v>48</v>
      </c>
      <c r="C586" s="61">
        <v>453500</v>
      </c>
      <c r="D586" s="59">
        <v>1400</v>
      </c>
      <c r="E586" s="62">
        <f t="shared" si="9"/>
        <v>3.0871003307607497E-3</v>
      </c>
      <c r="F586" s="59">
        <v>4267</v>
      </c>
    </row>
    <row r="587" spans="1:6" x14ac:dyDescent="0.2">
      <c r="A587" s="60" t="s">
        <v>707</v>
      </c>
      <c r="B587" s="57">
        <v>249</v>
      </c>
      <c r="C587" s="61">
        <v>365000</v>
      </c>
      <c r="D587" s="59">
        <v>1129</v>
      </c>
      <c r="E587" s="62">
        <f t="shared" si="9"/>
        <v>3.0931506849315067E-3</v>
      </c>
      <c r="F587" s="59">
        <v>3331.15</v>
      </c>
    </row>
    <row r="588" spans="1:6" x14ac:dyDescent="0.2">
      <c r="A588" s="60" t="s">
        <v>708</v>
      </c>
      <c r="B588" s="57">
        <v>105</v>
      </c>
      <c r="C588" s="61">
        <v>105000</v>
      </c>
      <c r="D588" s="59">
        <v>750</v>
      </c>
      <c r="E588" s="62">
        <f t="shared" si="9"/>
        <v>7.1428571428571426E-3</v>
      </c>
      <c r="F588" s="59">
        <v>1021</v>
      </c>
    </row>
    <row r="589" spans="1:6" x14ac:dyDescent="0.2">
      <c r="A589" s="60" t="s">
        <v>709</v>
      </c>
      <c r="B589" s="57">
        <v>115</v>
      </c>
      <c r="C589" s="61">
        <v>359100</v>
      </c>
      <c r="D589" s="59">
        <v>1308</v>
      </c>
      <c r="E589" s="62">
        <f t="shared" si="9"/>
        <v>3.6424394319131163E-3</v>
      </c>
      <c r="F589" s="59">
        <v>6207.93</v>
      </c>
    </row>
    <row r="590" spans="1:6" x14ac:dyDescent="0.2">
      <c r="A590" s="60" t="s">
        <v>710</v>
      </c>
      <c r="B590" s="57">
        <v>110</v>
      </c>
      <c r="C590" s="61">
        <v>508725</v>
      </c>
      <c r="D590" s="59">
        <v>1500</v>
      </c>
      <c r="E590" s="62">
        <f t="shared" si="9"/>
        <v>2.9485478401887069E-3</v>
      </c>
      <c r="F590" s="59">
        <v>7303.97</v>
      </c>
    </row>
    <row r="591" spans="1:6" x14ac:dyDescent="0.2">
      <c r="A591" s="60" t="s">
        <v>711</v>
      </c>
      <c r="B591" s="57">
        <v>21</v>
      </c>
      <c r="C591" s="61">
        <v>210851</v>
      </c>
      <c r="D591" s="59">
        <v>722</v>
      </c>
      <c r="E591" s="62">
        <f t="shared" si="9"/>
        <v>3.424218998249949E-3</v>
      </c>
      <c r="F591" s="59">
        <v>2423.8000000000002</v>
      </c>
    </row>
    <row r="592" spans="1:6" x14ac:dyDescent="0.2">
      <c r="A592" s="60" t="s">
        <v>712</v>
      </c>
      <c r="B592" s="57">
        <v>73</v>
      </c>
      <c r="C592" s="61">
        <v>195000</v>
      </c>
      <c r="D592" s="59">
        <v>789</v>
      </c>
      <c r="E592" s="62">
        <f t="shared" si="9"/>
        <v>4.046153846153846E-3</v>
      </c>
      <c r="F592" s="59">
        <v>3160.14</v>
      </c>
    </row>
    <row r="593" spans="1:6" x14ac:dyDescent="0.2">
      <c r="A593" s="60" t="s">
        <v>713</v>
      </c>
      <c r="B593" s="57">
        <v>99</v>
      </c>
      <c r="C593" s="61">
        <v>407500</v>
      </c>
      <c r="D593" s="59">
        <v>900</v>
      </c>
      <c r="E593" s="62">
        <f t="shared" si="9"/>
        <v>2.2085889570552146E-3</v>
      </c>
      <c r="F593" s="59">
        <v>1604</v>
      </c>
    </row>
    <row r="594" spans="1:6" x14ac:dyDescent="0.2">
      <c r="A594" s="60" t="s">
        <v>714</v>
      </c>
      <c r="B594" s="57">
        <v>87</v>
      </c>
      <c r="C594" s="61">
        <v>358300</v>
      </c>
      <c r="D594" s="59">
        <v>955</v>
      </c>
      <c r="E594" s="62">
        <f t="shared" si="9"/>
        <v>2.6653642199274351E-3</v>
      </c>
      <c r="F594" s="59">
        <v>3835.53</v>
      </c>
    </row>
    <row r="595" spans="1:6" x14ac:dyDescent="0.2">
      <c r="A595" s="60" t="s">
        <v>715</v>
      </c>
      <c r="B595" s="57">
        <v>152</v>
      </c>
      <c r="C595" s="61">
        <v>260000</v>
      </c>
      <c r="D595" s="59">
        <v>875</v>
      </c>
      <c r="E595" s="62">
        <f t="shared" si="9"/>
        <v>3.3653846153846156E-3</v>
      </c>
      <c r="F595" s="59">
        <v>1819.75</v>
      </c>
    </row>
    <row r="596" spans="1:6" x14ac:dyDescent="0.2">
      <c r="A596" s="60" t="s">
        <v>716</v>
      </c>
      <c r="B596" s="57">
        <v>83</v>
      </c>
      <c r="C596" s="61">
        <v>744000</v>
      </c>
      <c r="D596" s="59">
        <v>1571.5</v>
      </c>
      <c r="E596" s="62">
        <f t="shared" si="9"/>
        <v>2.1122311827956987E-3</v>
      </c>
      <c r="F596" s="59">
        <v>5992.95</v>
      </c>
    </row>
    <row r="597" spans="1:6" x14ac:dyDescent="0.2">
      <c r="A597" s="60" t="s">
        <v>717</v>
      </c>
      <c r="B597" s="57">
        <v>186</v>
      </c>
      <c r="C597" s="61">
        <v>290000</v>
      </c>
      <c r="D597" s="59">
        <v>1050</v>
      </c>
      <c r="E597" s="62">
        <f t="shared" si="9"/>
        <v>3.620689655172414E-3</v>
      </c>
      <c r="F597" s="59">
        <v>2042.77</v>
      </c>
    </row>
    <row r="598" spans="1:6" x14ac:dyDescent="0.2">
      <c r="A598" s="60" t="s">
        <v>718</v>
      </c>
      <c r="B598" s="57">
        <v>48</v>
      </c>
      <c r="C598" s="61">
        <v>522500</v>
      </c>
      <c r="D598" s="59">
        <v>1200</v>
      </c>
      <c r="E598" s="62">
        <f t="shared" si="9"/>
        <v>2.2966507177033493E-3</v>
      </c>
      <c r="F598" s="59">
        <v>1346.8</v>
      </c>
    </row>
    <row r="599" spans="1:6" x14ac:dyDescent="0.2">
      <c r="A599" s="60" t="s">
        <v>719</v>
      </c>
      <c r="B599" s="57">
        <v>103</v>
      </c>
      <c r="C599" s="61">
        <v>457520</v>
      </c>
      <c r="D599" s="59">
        <v>1070</v>
      </c>
      <c r="E599" s="62">
        <f t="shared" si="9"/>
        <v>2.3386955761496766E-3</v>
      </c>
      <c r="F599" s="59">
        <v>5908.15</v>
      </c>
    </row>
    <row r="600" spans="1:6" x14ac:dyDescent="0.2">
      <c r="A600" s="60" t="s">
        <v>720</v>
      </c>
      <c r="B600" s="57">
        <v>182</v>
      </c>
      <c r="C600" s="61">
        <v>250000</v>
      </c>
      <c r="D600" s="59">
        <v>1100</v>
      </c>
      <c r="E600" s="62">
        <f t="shared" si="9"/>
        <v>4.4000000000000003E-3</v>
      </c>
      <c r="F600" s="59">
        <v>1224.1099999999999</v>
      </c>
    </row>
    <row r="601" spans="1:6" x14ac:dyDescent="0.2">
      <c r="A601" s="60" t="s">
        <v>721</v>
      </c>
      <c r="B601" s="57">
        <v>28</v>
      </c>
      <c r="C601" s="61">
        <v>291337</v>
      </c>
      <c r="D601" s="59">
        <v>740</v>
      </c>
      <c r="E601" s="62">
        <f t="shared" si="9"/>
        <v>2.5400137984533376E-3</v>
      </c>
      <c r="F601" s="59">
        <v>3005.55</v>
      </c>
    </row>
    <row r="602" spans="1:6" x14ac:dyDescent="0.2">
      <c r="A602" s="60" t="s">
        <v>722</v>
      </c>
      <c r="B602" s="57">
        <v>54</v>
      </c>
      <c r="C602" s="61">
        <v>363000</v>
      </c>
      <c r="D602" s="59">
        <v>1038</v>
      </c>
      <c r="E602" s="62">
        <f t="shared" si="9"/>
        <v>2.8595041322314048E-3</v>
      </c>
      <c r="F602" s="59">
        <v>3399.69</v>
      </c>
    </row>
    <row r="603" spans="1:6" x14ac:dyDescent="0.2">
      <c r="A603" s="60" t="s">
        <v>723</v>
      </c>
      <c r="B603" s="57">
        <v>77</v>
      </c>
      <c r="C603" s="61">
        <v>134000</v>
      </c>
      <c r="D603" s="59">
        <v>600</v>
      </c>
      <c r="E603" s="62">
        <f t="shared" si="9"/>
        <v>4.4776119402985077E-3</v>
      </c>
      <c r="F603" s="59">
        <v>1564.77</v>
      </c>
    </row>
    <row r="604" spans="1:6" x14ac:dyDescent="0.2">
      <c r="A604" s="60" t="s">
        <v>724</v>
      </c>
      <c r="B604" s="57">
        <v>70</v>
      </c>
      <c r="C604" s="61">
        <v>707000</v>
      </c>
      <c r="D604" s="59">
        <v>1850</v>
      </c>
      <c r="E604" s="62">
        <f t="shared" si="9"/>
        <v>2.6166902404526167E-3</v>
      </c>
      <c r="F604" s="59">
        <v>5881.82</v>
      </c>
    </row>
    <row r="605" spans="1:6" x14ac:dyDescent="0.2">
      <c r="A605" s="60" t="s">
        <v>725</v>
      </c>
      <c r="B605" s="57">
        <v>339</v>
      </c>
      <c r="C605" s="61">
        <v>245500</v>
      </c>
      <c r="D605" s="59">
        <v>775</v>
      </c>
      <c r="E605" s="62">
        <f t="shared" si="9"/>
        <v>3.1568228105906312E-3</v>
      </c>
      <c r="F605" s="59">
        <v>3744.54</v>
      </c>
    </row>
    <row r="606" spans="1:6" x14ac:dyDescent="0.2">
      <c r="A606" s="60" t="s">
        <v>726</v>
      </c>
      <c r="B606" s="57">
        <v>22</v>
      </c>
      <c r="C606" s="61">
        <v>245000</v>
      </c>
      <c r="D606" s="59">
        <v>694.5</v>
      </c>
      <c r="E606" s="62">
        <f t="shared" si="9"/>
        <v>2.8346938775510202E-3</v>
      </c>
      <c r="F606" s="59">
        <v>1226.58</v>
      </c>
    </row>
    <row r="607" spans="1:6" x14ac:dyDescent="0.2">
      <c r="A607" s="60" t="s">
        <v>727</v>
      </c>
      <c r="B607" s="57">
        <v>46</v>
      </c>
      <c r="C607" s="61">
        <v>524000</v>
      </c>
      <c r="D607" s="59">
        <v>1225</v>
      </c>
      <c r="E607" s="62">
        <f t="shared" si="9"/>
        <v>2.3377862595419848E-3</v>
      </c>
      <c r="F607" s="59">
        <v>2118.0500000000002</v>
      </c>
    </row>
    <row r="608" spans="1:6" x14ac:dyDescent="0.2">
      <c r="A608" s="60" t="s">
        <v>728</v>
      </c>
      <c r="B608" s="57">
        <v>99</v>
      </c>
      <c r="C608" s="61">
        <v>261091</v>
      </c>
      <c r="D608" s="59">
        <v>919.5</v>
      </c>
      <c r="E608" s="62">
        <f t="shared" si="9"/>
        <v>3.5217606122003439E-3</v>
      </c>
      <c r="F608" s="59">
        <v>2486.63</v>
      </c>
    </row>
    <row r="609" spans="1:6" x14ac:dyDescent="0.2">
      <c r="A609" s="60" t="s">
        <v>729</v>
      </c>
      <c r="B609" s="57">
        <v>125</v>
      </c>
      <c r="C609" s="61">
        <v>454860</v>
      </c>
      <c r="D609" s="59">
        <v>1650</v>
      </c>
      <c r="E609" s="62">
        <f t="shared" si="9"/>
        <v>3.6274897770742645E-3</v>
      </c>
      <c r="F609" s="59">
        <v>6833.82</v>
      </c>
    </row>
    <row r="610" spans="1:6" x14ac:dyDescent="0.2">
      <c r="A610" s="60" t="s">
        <v>730</v>
      </c>
      <c r="B610" s="57">
        <v>255</v>
      </c>
      <c r="C610" s="61">
        <v>213750</v>
      </c>
      <c r="D610" s="59">
        <v>820</v>
      </c>
      <c r="E610" s="62">
        <f t="shared" si="9"/>
        <v>3.8362573099415204E-3</v>
      </c>
      <c r="F610" s="59">
        <v>1745.29</v>
      </c>
    </row>
    <row r="611" spans="1:6" x14ac:dyDescent="0.2">
      <c r="A611" s="60" t="s">
        <v>731</v>
      </c>
      <c r="B611" s="57">
        <v>172</v>
      </c>
      <c r="C611" s="61">
        <v>640000</v>
      </c>
      <c r="D611" s="59">
        <v>1501</v>
      </c>
      <c r="E611" s="62">
        <f t="shared" si="9"/>
        <v>2.3453125000000002E-3</v>
      </c>
      <c r="F611" s="59">
        <v>3276.34</v>
      </c>
    </row>
    <row r="612" spans="1:6" x14ac:dyDescent="0.2">
      <c r="A612" s="60" t="s">
        <v>732</v>
      </c>
      <c r="B612" s="57">
        <v>85</v>
      </c>
      <c r="C612" s="61">
        <v>1210000</v>
      </c>
      <c r="D612" s="59">
        <v>2122.5</v>
      </c>
      <c r="E612" s="62">
        <f t="shared" si="9"/>
        <v>1.7541322314049586E-3</v>
      </c>
      <c r="F612" s="59">
        <v>8728</v>
      </c>
    </row>
    <row r="613" spans="1:6" x14ac:dyDescent="0.2">
      <c r="A613" s="60" t="s">
        <v>733</v>
      </c>
      <c r="B613" s="57">
        <v>117</v>
      </c>
      <c r="C613" s="61">
        <v>270000</v>
      </c>
      <c r="D613" s="59">
        <v>1000</v>
      </c>
      <c r="E613" s="62">
        <f t="shared" si="9"/>
        <v>3.7037037037037038E-3</v>
      </c>
      <c r="F613" s="59">
        <v>3652.57</v>
      </c>
    </row>
    <row r="614" spans="1:6" x14ac:dyDescent="0.2">
      <c r="A614" s="60" t="s">
        <v>734</v>
      </c>
      <c r="B614" s="57">
        <v>35</v>
      </c>
      <c r="C614" s="61">
        <v>262000</v>
      </c>
      <c r="D614" s="59">
        <v>1400</v>
      </c>
      <c r="E614" s="62">
        <f t="shared" si="9"/>
        <v>5.3435114503816794E-3</v>
      </c>
      <c r="F614" s="59">
        <v>6168.9</v>
      </c>
    </row>
    <row r="615" spans="1:6" x14ac:dyDescent="0.2">
      <c r="A615" s="60" t="s">
        <v>735</v>
      </c>
      <c r="B615" s="57">
        <v>50</v>
      </c>
      <c r="C615" s="61">
        <v>325000</v>
      </c>
      <c r="D615" s="59">
        <v>1149</v>
      </c>
      <c r="E615" s="62">
        <f t="shared" si="9"/>
        <v>3.5353846153846156E-3</v>
      </c>
      <c r="F615" s="59">
        <v>2833.31</v>
      </c>
    </row>
    <row r="616" spans="1:6" x14ac:dyDescent="0.2">
      <c r="A616" s="60" t="s">
        <v>736</v>
      </c>
      <c r="B616" s="57">
        <v>71</v>
      </c>
      <c r="C616" s="61">
        <v>522500</v>
      </c>
      <c r="D616" s="59">
        <v>1150</v>
      </c>
      <c r="E616" s="62">
        <f t="shared" si="9"/>
        <v>2.2009569377990429E-3</v>
      </c>
      <c r="F616" s="59">
        <v>3565.45</v>
      </c>
    </row>
    <row r="617" spans="1:6" x14ac:dyDescent="0.2">
      <c r="A617" s="60" t="s">
        <v>737</v>
      </c>
      <c r="B617" s="57">
        <v>44</v>
      </c>
      <c r="C617" s="61">
        <v>446015</v>
      </c>
      <c r="D617" s="59">
        <v>780</v>
      </c>
      <c r="E617" s="62">
        <f t="shared" si="9"/>
        <v>1.7488201069470759E-3</v>
      </c>
      <c r="F617" s="59">
        <v>1653.46</v>
      </c>
    </row>
    <row r="618" spans="1:6" x14ac:dyDescent="0.2">
      <c r="A618" s="60" t="s">
        <v>738</v>
      </c>
      <c r="B618" s="57">
        <v>107</v>
      </c>
      <c r="C618" s="61">
        <v>360650</v>
      </c>
      <c r="D618" s="59">
        <v>1299.5</v>
      </c>
      <c r="E618" s="62">
        <f t="shared" si="9"/>
        <v>3.603216414806599E-3</v>
      </c>
      <c r="F618" s="59">
        <v>3163.21</v>
      </c>
    </row>
    <row r="619" spans="1:6" x14ac:dyDescent="0.2">
      <c r="A619" s="60" t="s">
        <v>739</v>
      </c>
      <c r="B619" s="57">
        <v>63</v>
      </c>
      <c r="C619" s="61">
        <v>300000</v>
      </c>
      <c r="D619" s="59">
        <v>1300</v>
      </c>
      <c r="E619" s="62">
        <f t="shared" si="9"/>
        <v>4.3333333333333331E-3</v>
      </c>
      <c r="F619" s="59">
        <v>6221.78</v>
      </c>
    </row>
    <row r="620" spans="1:6" x14ac:dyDescent="0.2">
      <c r="A620" s="60" t="s">
        <v>740</v>
      </c>
      <c r="B620" s="57">
        <v>45</v>
      </c>
      <c r="C620" s="61">
        <v>167500</v>
      </c>
      <c r="D620" s="59">
        <v>975</v>
      </c>
      <c r="E620" s="62">
        <f t="shared" si="9"/>
        <v>5.8208955223880594E-3</v>
      </c>
      <c r="F620" s="59">
        <v>779.64</v>
      </c>
    </row>
    <row r="621" spans="1:6" x14ac:dyDescent="0.2">
      <c r="A621" s="60" t="s">
        <v>741</v>
      </c>
      <c r="B621" s="57">
        <v>255</v>
      </c>
      <c r="C621" s="61">
        <v>800000</v>
      </c>
      <c r="D621" s="59">
        <v>1550</v>
      </c>
      <c r="E621" s="62">
        <f t="shared" si="9"/>
        <v>1.9375E-3</v>
      </c>
      <c r="F621" s="59">
        <v>6435.1</v>
      </c>
    </row>
    <row r="622" spans="1:6" x14ac:dyDescent="0.2">
      <c r="A622" s="60" t="s">
        <v>742</v>
      </c>
      <c r="B622" s="57">
        <v>51</v>
      </c>
      <c r="C622" s="61">
        <v>1125000</v>
      </c>
      <c r="D622" s="59">
        <v>3800</v>
      </c>
      <c r="E622" s="62">
        <f t="shared" si="9"/>
        <v>3.3777777777777777E-3</v>
      </c>
      <c r="F622" s="59">
        <v>7715.86</v>
      </c>
    </row>
    <row r="623" spans="1:6" x14ac:dyDescent="0.2">
      <c r="A623" s="60" t="s">
        <v>743</v>
      </c>
      <c r="B623" s="57">
        <v>107</v>
      </c>
      <c r="C623" s="61">
        <v>634750</v>
      </c>
      <c r="D623" s="59">
        <v>1290</v>
      </c>
      <c r="E623" s="62">
        <f t="shared" si="9"/>
        <v>2.0322961795982671E-3</v>
      </c>
      <c r="F623" s="59">
        <v>3041.6</v>
      </c>
    </row>
    <row r="624" spans="1:6" x14ac:dyDescent="0.2">
      <c r="A624" s="60" t="s">
        <v>744</v>
      </c>
      <c r="B624" s="57">
        <v>70</v>
      </c>
      <c r="C624" s="61">
        <v>236181</v>
      </c>
      <c r="D624" s="59">
        <v>770</v>
      </c>
      <c r="E624" s="62">
        <f t="shared" si="9"/>
        <v>3.2602114479996273E-3</v>
      </c>
      <c r="F624" s="59">
        <v>2307.7199999999998</v>
      </c>
    </row>
    <row r="625" spans="1:6" x14ac:dyDescent="0.2">
      <c r="A625" s="60" t="s">
        <v>745</v>
      </c>
      <c r="B625" s="57">
        <v>66</v>
      </c>
      <c r="C625" s="61">
        <v>360000</v>
      </c>
      <c r="D625" s="59">
        <v>797.5</v>
      </c>
      <c r="E625" s="62">
        <f t="shared" si="9"/>
        <v>2.2152777777777778E-3</v>
      </c>
      <c r="F625" s="59">
        <v>2727.44</v>
      </c>
    </row>
    <row r="626" spans="1:6" x14ac:dyDescent="0.2">
      <c r="A626" s="60" t="s">
        <v>746</v>
      </c>
      <c r="B626" s="57">
        <v>98</v>
      </c>
      <c r="C626" s="61">
        <v>400000</v>
      </c>
      <c r="D626" s="59">
        <v>1385</v>
      </c>
      <c r="E626" s="62">
        <f t="shared" si="9"/>
        <v>3.4624999999999999E-3</v>
      </c>
      <c r="F626" s="59">
        <v>3065.53</v>
      </c>
    </row>
    <row r="627" spans="1:6" x14ac:dyDescent="0.2">
      <c r="A627" s="60" t="s">
        <v>747</v>
      </c>
      <c r="B627" s="57">
        <v>77</v>
      </c>
      <c r="C627" s="61">
        <v>101500</v>
      </c>
      <c r="D627" s="59">
        <v>630</v>
      </c>
      <c r="E627" s="62">
        <f t="shared" si="9"/>
        <v>6.2068965517241377E-3</v>
      </c>
      <c r="F627" s="59">
        <v>1354.8</v>
      </c>
    </row>
    <row r="628" spans="1:6" x14ac:dyDescent="0.2">
      <c r="A628" s="60" t="s">
        <v>748</v>
      </c>
      <c r="B628" s="57">
        <v>1072</v>
      </c>
      <c r="C628" s="61">
        <v>1150000</v>
      </c>
      <c r="D628" s="59">
        <v>2284</v>
      </c>
      <c r="E628" s="62">
        <f t="shared" si="9"/>
        <v>1.9860869565217392E-3</v>
      </c>
      <c r="F628" s="59">
        <v>8270.7199999999993</v>
      </c>
    </row>
    <row r="629" spans="1:6" x14ac:dyDescent="0.2">
      <c r="A629" s="60" t="s">
        <v>749</v>
      </c>
      <c r="B629" s="57">
        <v>28</v>
      </c>
      <c r="C629" s="61">
        <v>2075000</v>
      </c>
      <c r="D629" s="59">
        <v>3470.5</v>
      </c>
      <c r="E629" s="62">
        <f t="shared" si="9"/>
        <v>1.6725301204819278E-3</v>
      </c>
      <c r="F629" s="59">
        <v>17552.2</v>
      </c>
    </row>
    <row r="630" spans="1:6" x14ac:dyDescent="0.2">
      <c r="A630" s="60" t="s">
        <v>750</v>
      </c>
      <c r="B630" s="57">
        <v>848</v>
      </c>
      <c r="C630" s="61">
        <v>200000</v>
      </c>
      <c r="D630" s="59">
        <v>840</v>
      </c>
      <c r="E630" s="62">
        <f t="shared" si="9"/>
        <v>4.1999999999999997E-3</v>
      </c>
      <c r="F630" s="59">
        <v>2149.41</v>
      </c>
    </row>
    <row r="631" spans="1:6" x14ac:dyDescent="0.2">
      <c r="A631" s="60" t="s">
        <v>751</v>
      </c>
      <c r="B631" s="57">
        <v>111</v>
      </c>
      <c r="C631" s="61">
        <v>492500</v>
      </c>
      <c r="D631" s="59">
        <v>1270</v>
      </c>
      <c r="E631" s="62">
        <f t="shared" si="9"/>
        <v>2.5786802030456852E-3</v>
      </c>
      <c r="F631" s="59">
        <v>2149.8000000000002</v>
      </c>
    </row>
    <row r="632" spans="1:6" x14ac:dyDescent="0.2">
      <c r="A632" s="60" t="s">
        <v>752</v>
      </c>
      <c r="B632" s="57">
        <v>90</v>
      </c>
      <c r="C632" s="61">
        <v>400000</v>
      </c>
      <c r="D632" s="59">
        <v>1420</v>
      </c>
      <c r="E632" s="62">
        <f t="shared" si="9"/>
        <v>3.5500000000000002E-3</v>
      </c>
      <c r="F632" s="59">
        <v>4330.96</v>
      </c>
    </row>
    <row r="633" spans="1:6" x14ac:dyDescent="0.2">
      <c r="A633" s="60" t="s">
        <v>753</v>
      </c>
      <c r="B633" s="57">
        <v>250</v>
      </c>
      <c r="C633" s="61">
        <v>226100</v>
      </c>
      <c r="D633" s="59">
        <v>875</v>
      </c>
      <c r="E633" s="62">
        <f t="shared" si="9"/>
        <v>3.869969040247678E-3</v>
      </c>
      <c r="F633" s="59">
        <v>3518.13</v>
      </c>
    </row>
    <row r="634" spans="1:6" x14ac:dyDescent="0.2">
      <c r="A634" s="60" t="s">
        <v>754</v>
      </c>
      <c r="B634" s="57">
        <v>4</v>
      </c>
      <c r="C634" s="61">
        <v>70000</v>
      </c>
      <c r="D634" s="59">
        <v>650</v>
      </c>
      <c r="E634" s="62">
        <f t="shared" si="9"/>
        <v>9.285714285714286E-3</v>
      </c>
      <c r="F634" s="59">
        <v>789.45</v>
      </c>
    </row>
    <row r="635" spans="1:6" x14ac:dyDescent="0.2">
      <c r="A635" s="60" t="s">
        <v>755</v>
      </c>
      <c r="B635" s="57">
        <v>86</v>
      </c>
      <c r="C635" s="61">
        <v>400290</v>
      </c>
      <c r="D635" s="59">
        <v>1350</v>
      </c>
      <c r="E635" s="62">
        <f t="shared" si="9"/>
        <v>3.3725548976991683E-3</v>
      </c>
      <c r="F635" s="59">
        <v>4217.04</v>
      </c>
    </row>
    <row r="636" spans="1:6" x14ac:dyDescent="0.2">
      <c r="A636" s="60" t="s">
        <v>756</v>
      </c>
      <c r="B636" s="57">
        <v>25</v>
      </c>
      <c r="C636" s="61">
        <v>205000</v>
      </c>
      <c r="D636" s="59">
        <v>795</v>
      </c>
      <c r="E636" s="62">
        <f t="shared" si="9"/>
        <v>3.8780487804878049E-3</v>
      </c>
      <c r="F636" s="59">
        <v>1178</v>
      </c>
    </row>
    <row r="637" spans="1:6" x14ac:dyDescent="0.2">
      <c r="A637" s="60" t="s">
        <v>757</v>
      </c>
      <c r="B637" s="57">
        <v>75</v>
      </c>
      <c r="C637" s="61">
        <v>510000</v>
      </c>
      <c r="D637" s="59">
        <v>1500</v>
      </c>
      <c r="E637" s="62">
        <f t="shared" si="9"/>
        <v>2.9411764705882353E-3</v>
      </c>
      <c r="F637" s="59">
        <v>5158</v>
      </c>
    </row>
    <row r="638" spans="1:6" x14ac:dyDescent="0.2">
      <c r="A638" s="60" t="s">
        <v>758</v>
      </c>
      <c r="B638" s="57">
        <v>90</v>
      </c>
      <c r="C638" s="61">
        <v>818500</v>
      </c>
      <c r="D638" s="59">
        <v>1360</v>
      </c>
      <c r="E638" s="62">
        <f t="shared" si="9"/>
        <v>1.6615760537568723E-3</v>
      </c>
      <c r="F638" s="59">
        <v>5224.24</v>
      </c>
    </row>
    <row r="639" spans="1:6" x14ac:dyDescent="0.2">
      <c r="A639" s="60" t="s">
        <v>759</v>
      </c>
      <c r="B639" s="57">
        <v>58</v>
      </c>
      <c r="C639" s="61">
        <v>315000</v>
      </c>
      <c r="D639" s="59">
        <v>1100</v>
      </c>
      <c r="E639" s="62">
        <f t="shared" si="9"/>
        <v>3.4920634920634921E-3</v>
      </c>
      <c r="F639" s="59">
        <v>2686.74</v>
      </c>
    </row>
    <row r="640" spans="1:6" x14ac:dyDescent="0.2">
      <c r="A640" s="60" t="s">
        <v>760</v>
      </c>
      <c r="B640" s="57">
        <v>96</v>
      </c>
      <c r="C640" s="61">
        <v>368500</v>
      </c>
      <c r="D640" s="59">
        <v>1575</v>
      </c>
      <c r="E640" s="62">
        <f t="shared" si="9"/>
        <v>4.2740841248303935E-3</v>
      </c>
      <c r="F640" s="59">
        <v>4379.43</v>
      </c>
    </row>
    <row r="641" spans="1:6" x14ac:dyDescent="0.2">
      <c r="A641" s="60" t="s">
        <v>761</v>
      </c>
      <c r="B641" s="57">
        <v>152</v>
      </c>
      <c r="C641" s="61">
        <v>115000</v>
      </c>
      <c r="D641" s="59">
        <v>730</v>
      </c>
      <c r="E641" s="62">
        <f t="shared" si="9"/>
        <v>6.3478260869565218E-3</v>
      </c>
      <c r="F641" s="59">
        <v>1301.03</v>
      </c>
    </row>
    <row r="642" spans="1:6" x14ac:dyDescent="0.2">
      <c r="A642" s="60" t="s">
        <v>762</v>
      </c>
      <c r="B642" s="57">
        <v>55</v>
      </c>
      <c r="C642" s="61">
        <v>396250</v>
      </c>
      <c r="D642" s="59">
        <v>1000</v>
      </c>
      <c r="E642" s="62">
        <f t="shared" ref="E642:E705" si="10">D642/C642</f>
        <v>2.523659305993691E-3</v>
      </c>
      <c r="F642" s="59">
        <v>2614.16</v>
      </c>
    </row>
    <row r="643" spans="1:6" x14ac:dyDescent="0.2">
      <c r="A643" s="60" t="s">
        <v>763</v>
      </c>
      <c r="B643" s="57">
        <v>126</v>
      </c>
      <c r="C643" s="61">
        <v>312950</v>
      </c>
      <c r="D643" s="59">
        <v>900</v>
      </c>
      <c r="E643" s="62">
        <f t="shared" si="10"/>
        <v>2.8758587633807317E-3</v>
      </c>
      <c r="F643" s="59">
        <v>1684.4</v>
      </c>
    </row>
    <row r="644" spans="1:6" x14ac:dyDescent="0.2">
      <c r="A644" s="60" t="s">
        <v>764</v>
      </c>
      <c r="B644" s="57">
        <v>200</v>
      </c>
      <c r="C644" s="61">
        <v>350000</v>
      </c>
      <c r="D644" s="59">
        <v>1195</v>
      </c>
      <c r="E644" s="62">
        <f t="shared" si="10"/>
        <v>3.4142857142857143E-3</v>
      </c>
      <c r="F644" s="59">
        <v>5411.62</v>
      </c>
    </row>
    <row r="645" spans="1:6" x14ac:dyDescent="0.2">
      <c r="A645" s="60" t="s">
        <v>765</v>
      </c>
      <c r="B645" s="57">
        <v>18</v>
      </c>
      <c r="C645" s="61">
        <v>128000</v>
      </c>
      <c r="D645" s="59">
        <v>637.5</v>
      </c>
      <c r="E645" s="62">
        <f t="shared" si="10"/>
        <v>4.9804687499999997E-3</v>
      </c>
      <c r="F645" s="59">
        <v>877.66</v>
      </c>
    </row>
    <row r="646" spans="1:6" x14ac:dyDescent="0.2">
      <c r="A646" s="60" t="s">
        <v>766</v>
      </c>
      <c r="B646" s="57">
        <v>40</v>
      </c>
      <c r="C646" s="61">
        <v>347500</v>
      </c>
      <c r="D646" s="59">
        <v>1475</v>
      </c>
      <c r="E646" s="62">
        <f t="shared" si="10"/>
        <v>4.2446043165467627E-3</v>
      </c>
      <c r="F646" s="59">
        <v>2419.54</v>
      </c>
    </row>
    <row r="647" spans="1:6" x14ac:dyDescent="0.2">
      <c r="A647" s="60" t="s">
        <v>767</v>
      </c>
      <c r="B647" s="57">
        <v>58</v>
      </c>
      <c r="C647" s="61">
        <v>437238</v>
      </c>
      <c r="D647" s="59">
        <v>1531.5</v>
      </c>
      <c r="E647" s="62">
        <f t="shared" si="10"/>
        <v>3.5026690269372744E-3</v>
      </c>
      <c r="F647" s="59">
        <v>5198.87</v>
      </c>
    </row>
    <row r="648" spans="1:6" x14ac:dyDescent="0.2">
      <c r="A648" s="60" t="s">
        <v>768</v>
      </c>
      <c r="B648" s="57">
        <v>110</v>
      </c>
      <c r="C648" s="61">
        <v>488000</v>
      </c>
      <c r="D648" s="59">
        <v>1406</v>
      </c>
      <c r="E648" s="62">
        <f t="shared" si="10"/>
        <v>2.8811475409836066E-3</v>
      </c>
      <c r="F648" s="59">
        <v>4587.96</v>
      </c>
    </row>
    <row r="649" spans="1:6" x14ac:dyDescent="0.2">
      <c r="A649" s="60" t="s">
        <v>769</v>
      </c>
      <c r="B649" s="57">
        <v>40</v>
      </c>
      <c r="C649" s="61">
        <v>253307</v>
      </c>
      <c r="D649" s="59">
        <v>1100</v>
      </c>
      <c r="E649" s="62">
        <f t="shared" si="10"/>
        <v>4.3425566604949721E-3</v>
      </c>
      <c r="F649" s="59">
        <v>4707</v>
      </c>
    </row>
    <row r="650" spans="1:6" x14ac:dyDescent="0.2">
      <c r="A650" s="60" t="s">
        <v>770</v>
      </c>
      <c r="B650" s="57">
        <v>80</v>
      </c>
      <c r="C650" s="61">
        <v>360000</v>
      </c>
      <c r="D650" s="59">
        <v>999</v>
      </c>
      <c r="E650" s="62">
        <f t="shared" si="10"/>
        <v>2.7750000000000001E-3</v>
      </c>
      <c r="F650" s="59">
        <v>5378</v>
      </c>
    </row>
    <row r="651" spans="1:6" x14ac:dyDescent="0.2">
      <c r="A651" s="60" t="s">
        <v>771</v>
      </c>
      <c r="B651" s="57">
        <v>72</v>
      </c>
      <c r="C651" s="61">
        <v>321250</v>
      </c>
      <c r="D651" s="59">
        <v>1300</v>
      </c>
      <c r="E651" s="62">
        <f t="shared" si="10"/>
        <v>4.0466926070038909E-3</v>
      </c>
      <c r="F651" s="59">
        <v>2426.63</v>
      </c>
    </row>
    <row r="652" spans="1:6" x14ac:dyDescent="0.2">
      <c r="A652" s="60" t="s">
        <v>772</v>
      </c>
      <c r="B652" s="57">
        <v>39</v>
      </c>
      <c r="C652" s="61">
        <v>135000</v>
      </c>
      <c r="D652" s="59">
        <v>645</v>
      </c>
      <c r="E652" s="62">
        <f t="shared" si="10"/>
        <v>4.7777777777777775E-3</v>
      </c>
      <c r="F652" s="59">
        <v>2027.85</v>
      </c>
    </row>
    <row r="653" spans="1:6" x14ac:dyDescent="0.2">
      <c r="A653" s="60" t="s">
        <v>773</v>
      </c>
      <c r="B653" s="57">
        <v>55</v>
      </c>
      <c r="C653" s="61">
        <v>265450</v>
      </c>
      <c r="D653" s="59">
        <v>900</v>
      </c>
      <c r="E653" s="62">
        <f t="shared" si="10"/>
        <v>3.3904690148803917E-3</v>
      </c>
      <c r="F653" s="59">
        <v>2580</v>
      </c>
    </row>
    <row r="654" spans="1:6" x14ac:dyDescent="0.2">
      <c r="A654" s="60" t="s">
        <v>774</v>
      </c>
      <c r="B654" s="57">
        <v>36</v>
      </c>
      <c r="C654" s="61">
        <v>482657</v>
      </c>
      <c r="D654" s="59">
        <v>1450</v>
      </c>
      <c r="E654" s="62">
        <f t="shared" si="10"/>
        <v>3.0042038134741648E-3</v>
      </c>
      <c r="F654" s="59">
        <v>6074.88</v>
      </c>
    </row>
    <row r="655" spans="1:6" x14ac:dyDescent="0.2">
      <c r="A655" s="60" t="s">
        <v>775</v>
      </c>
      <c r="B655" s="57">
        <v>71</v>
      </c>
      <c r="C655" s="61">
        <v>444220</v>
      </c>
      <c r="D655" s="59">
        <v>1332.5</v>
      </c>
      <c r="E655" s="62">
        <f t="shared" si="10"/>
        <v>2.9996398181081447E-3</v>
      </c>
      <c r="F655" s="59">
        <v>7643.7</v>
      </c>
    </row>
    <row r="656" spans="1:6" x14ac:dyDescent="0.2">
      <c r="A656" s="60" t="s">
        <v>776</v>
      </c>
      <c r="B656" s="57">
        <v>103</v>
      </c>
      <c r="C656" s="61">
        <v>627500</v>
      </c>
      <c r="D656" s="59">
        <v>1395</v>
      </c>
      <c r="E656" s="62">
        <f t="shared" si="10"/>
        <v>2.2231075697211155E-3</v>
      </c>
      <c r="F656" s="59">
        <v>4825.12</v>
      </c>
    </row>
    <row r="657" spans="1:6" x14ac:dyDescent="0.2">
      <c r="A657" s="60" t="s">
        <v>777</v>
      </c>
      <c r="B657" s="57">
        <v>82</v>
      </c>
      <c r="C657" s="61">
        <v>380000</v>
      </c>
      <c r="D657" s="59">
        <v>1491.5</v>
      </c>
      <c r="E657" s="62">
        <f t="shared" si="10"/>
        <v>3.9249999999999997E-3</v>
      </c>
      <c r="F657" s="59">
        <v>3921.86</v>
      </c>
    </row>
    <row r="658" spans="1:6" x14ac:dyDescent="0.2">
      <c r="A658" s="60" t="s">
        <v>778</v>
      </c>
      <c r="B658" s="57">
        <v>51</v>
      </c>
      <c r="C658" s="61">
        <v>850500</v>
      </c>
      <c r="D658" s="59">
        <v>1850</v>
      </c>
      <c r="E658" s="62">
        <f t="shared" si="10"/>
        <v>2.1751910640799531E-3</v>
      </c>
      <c r="F658" s="59">
        <v>6300.1</v>
      </c>
    </row>
    <row r="659" spans="1:6" x14ac:dyDescent="0.2">
      <c r="A659" s="60" t="s">
        <v>779</v>
      </c>
      <c r="B659" s="57">
        <v>79</v>
      </c>
      <c r="C659" s="61">
        <v>381000</v>
      </c>
      <c r="D659" s="59">
        <v>1249.5</v>
      </c>
      <c r="E659" s="62">
        <f t="shared" si="10"/>
        <v>3.2795275590551181E-3</v>
      </c>
      <c r="F659" s="59">
        <v>3458.48</v>
      </c>
    </row>
    <row r="660" spans="1:6" x14ac:dyDescent="0.2">
      <c r="A660" s="60" t="s">
        <v>780</v>
      </c>
      <c r="B660" s="57">
        <v>107</v>
      </c>
      <c r="C660" s="61">
        <v>872625</v>
      </c>
      <c r="D660" s="59">
        <v>3700</v>
      </c>
      <c r="E660" s="62">
        <f t="shared" si="10"/>
        <v>4.2400802177338494E-3</v>
      </c>
      <c r="F660" s="59">
        <v>4878.9799999999996</v>
      </c>
    </row>
    <row r="661" spans="1:6" x14ac:dyDescent="0.2">
      <c r="A661" s="60" t="s">
        <v>781</v>
      </c>
      <c r="B661" s="57">
        <v>114</v>
      </c>
      <c r="C661" s="61">
        <v>409000</v>
      </c>
      <c r="D661" s="59">
        <v>1000</v>
      </c>
      <c r="E661" s="62">
        <f t="shared" si="10"/>
        <v>2.4449877750611247E-3</v>
      </c>
      <c r="F661" s="59">
        <v>1949.34</v>
      </c>
    </row>
    <row r="662" spans="1:6" x14ac:dyDescent="0.2">
      <c r="A662" s="60" t="s">
        <v>782</v>
      </c>
      <c r="B662" s="57">
        <v>327</v>
      </c>
      <c r="C662" s="61">
        <v>421000</v>
      </c>
      <c r="D662" s="59">
        <v>1025.5</v>
      </c>
      <c r="E662" s="62">
        <f t="shared" si="10"/>
        <v>2.4358669833729218E-3</v>
      </c>
      <c r="F662" s="59">
        <v>2692.04</v>
      </c>
    </row>
    <row r="663" spans="1:6" x14ac:dyDescent="0.2">
      <c r="A663" s="60" t="s">
        <v>783</v>
      </c>
      <c r="B663" s="57">
        <v>53</v>
      </c>
      <c r="C663" s="61">
        <v>175000</v>
      </c>
      <c r="D663" s="59">
        <v>1100</v>
      </c>
      <c r="E663" s="62">
        <f t="shared" si="10"/>
        <v>6.285714285714286E-3</v>
      </c>
      <c r="F663" s="59">
        <v>1092.8599999999999</v>
      </c>
    </row>
    <row r="664" spans="1:6" x14ac:dyDescent="0.2">
      <c r="A664" s="60" t="s">
        <v>784</v>
      </c>
      <c r="B664" s="57">
        <v>71</v>
      </c>
      <c r="C664" s="61">
        <v>635000</v>
      </c>
      <c r="D664" s="59">
        <v>1372.5</v>
      </c>
      <c r="E664" s="62">
        <f t="shared" si="10"/>
        <v>2.1614173228346458E-3</v>
      </c>
      <c r="F664" s="59">
        <v>4288.67</v>
      </c>
    </row>
    <row r="665" spans="1:6" x14ac:dyDescent="0.2">
      <c r="A665" s="60" t="s">
        <v>785</v>
      </c>
      <c r="B665" s="57">
        <v>104</v>
      </c>
      <c r="C665" s="61">
        <v>302500</v>
      </c>
      <c r="D665" s="59">
        <v>950</v>
      </c>
      <c r="E665" s="62">
        <f t="shared" si="10"/>
        <v>3.1404958677685949E-3</v>
      </c>
      <c r="F665" s="59">
        <v>1084</v>
      </c>
    </row>
    <row r="666" spans="1:6" x14ac:dyDescent="0.2">
      <c r="A666" s="60" t="s">
        <v>786</v>
      </c>
      <c r="B666" s="57">
        <v>42</v>
      </c>
      <c r="C666" s="61">
        <v>275000</v>
      </c>
      <c r="D666" s="59">
        <v>1285</v>
      </c>
      <c r="E666" s="62">
        <f t="shared" si="10"/>
        <v>4.6727272727272728E-3</v>
      </c>
      <c r="F666" s="59">
        <v>4821.1899999999996</v>
      </c>
    </row>
    <row r="667" spans="1:6" x14ac:dyDescent="0.2">
      <c r="A667" s="60" t="s">
        <v>787</v>
      </c>
      <c r="B667" s="57">
        <v>64</v>
      </c>
      <c r="C667" s="61">
        <v>160000</v>
      </c>
      <c r="D667" s="59">
        <v>660</v>
      </c>
      <c r="E667" s="62">
        <f t="shared" si="10"/>
        <v>4.1250000000000002E-3</v>
      </c>
      <c r="F667" s="59">
        <v>2432.86</v>
      </c>
    </row>
    <row r="668" spans="1:6" x14ac:dyDescent="0.2">
      <c r="A668" s="60" t="s">
        <v>788</v>
      </c>
      <c r="B668" s="57">
        <v>70</v>
      </c>
      <c r="C668" s="61">
        <v>450000</v>
      </c>
      <c r="D668" s="59">
        <v>1122</v>
      </c>
      <c r="E668" s="62">
        <f t="shared" si="10"/>
        <v>2.4933333333333335E-3</v>
      </c>
      <c r="F668" s="59">
        <v>2655.79</v>
      </c>
    </row>
    <row r="669" spans="1:6" x14ac:dyDescent="0.2">
      <c r="A669" s="60" t="s">
        <v>789</v>
      </c>
      <c r="B669" s="57">
        <v>60</v>
      </c>
      <c r="C669" s="61">
        <v>992015</v>
      </c>
      <c r="D669" s="59">
        <v>2175</v>
      </c>
      <c r="E669" s="62">
        <f t="shared" si="10"/>
        <v>2.1925071697504574E-3</v>
      </c>
      <c r="F669" s="59">
        <v>11320.55</v>
      </c>
    </row>
    <row r="670" spans="1:6" x14ac:dyDescent="0.2">
      <c r="A670" s="60" t="s">
        <v>790</v>
      </c>
      <c r="B670" s="57">
        <v>26</v>
      </c>
      <c r="C670" s="61">
        <v>129500</v>
      </c>
      <c r="D670" s="59">
        <v>800</v>
      </c>
      <c r="E670" s="62">
        <f t="shared" si="10"/>
        <v>6.1776061776061776E-3</v>
      </c>
      <c r="F670" s="59">
        <v>818</v>
      </c>
    </row>
    <row r="671" spans="1:6" x14ac:dyDescent="0.2">
      <c r="A671" s="60" t="s">
        <v>791</v>
      </c>
      <c r="B671" s="57">
        <v>90</v>
      </c>
      <c r="C671" s="61">
        <v>233050</v>
      </c>
      <c r="D671" s="59">
        <v>1000</v>
      </c>
      <c r="E671" s="62">
        <f t="shared" si="10"/>
        <v>4.2909246942716157E-3</v>
      </c>
      <c r="F671" s="59">
        <v>4211.7299999999996</v>
      </c>
    </row>
    <row r="672" spans="1:6" x14ac:dyDescent="0.2">
      <c r="A672" s="60" t="s">
        <v>792</v>
      </c>
      <c r="B672" s="57">
        <v>124</v>
      </c>
      <c r="C672" s="61">
        <v>338250</v>
      </c>
      <c r="D672" s="59">
        <v>1075</v>
      </c>
      <c r="E672" s="62">
        <f t="shared" si="10"/>
        <v>3.1781226903178123E-3</v>
      </c>
      <c r="F672" s="59">
        <v>3092.41</v>
      </c>
    </row>
    <row r="673" spans="1:6" x14ac:dyDescent="0.2">
      <c r="A673" s="60" t="s">
        <v>793</v>
      </c>
      <c r="B673" s="57">
        <v>245</v>
      </c>
      <c r="C673" s="61">
        <v>531300</v>
      </c>
      <c r="D673" s="59">
        <v>1550</v>
      </c>
      <c r="E673" s="62">
        <f t="shared" si="10"/>
        <v>2.917372482589874E-3</v>
      </c>
      <c r="F673" s="59">
        <v>6928.75</v>
      </c>
    </row>
    <row r="674" spans="1:6" x14ac:dyDescent="0.2">
      <c r="A674" s="60" t="s">
        <v>794</v>
      </c>
      <c r="B674" s="57">
        <v>110</v>
      </c>
      <c r="C674" s="61">
        <v>311250</v>
      </c>
      <c r="D674" s="59">
        <v>1247.5</v>
      </c>
      <c r="E674" s="62">
        <f t="shared" si="10"/>
        <v>4.0080321285140561E-3</v>
      </c>
      <c r="F674" s="59">
        <v>3785.53</v>
      </c>
    </row>
    <row r="675" spans="1:6" x14ac:dyDescent="0.2">
      <c r="A675" s="60" t="s">
        <v>795</v>
      </c>
      <c r="B675" s="57">
        <v>82</v>
      </c>
      <c r="C675" s="61">
        <v>433750</v>
      </c>
      <c r="D675" s="59">
        <v>1335</v>
      </c>
      <c r="E675" s="62">
        <f t="shared" si="10"/>
        <v>3.0778097982708933E-3</v>
      </c>
      <c r="F675" s="59">
        <v>2402.67</v>
      </c>
    </row>
    <row r="676" spans="1:6" x14ac:dyDescent="0.2">
      <c r="A676" s="60" t="s">
        <v>796</v>
      </c>
      <c r="B676" s="57">
        <v>50</v>
      </c>
      <c r="C676" s="61">
        <v>769857</v>
      </c>
      <c r="D676" s="59">
        <v>2288</v>
      </c>
      <c r="E676" s="62">
        <f t="shared" si="10"/>
        <v>2.9719805106662666E-3</v>
      </c>
      <c r="F676" s="59">
        <v>5616</v>
      </c>
    </row>
    <row r="677" spans="1:6" x14ac:dyDescent="0.2">
      <c r="A677" s="60" t="s">
        <v>797</v>
      </c>
      <c r="B677" s="57">
        <v>110</v>
      </c>
      <c r="C677" s="61">
        <v>355000</v>
      </c>
      <c r="D677" s="59">
        <v>875</v>
      </c>
      <c r="E677" s="62">
        <f t="shared" si="10"/>
        <v>2.4647887323943664E-3</v>
      </c>
      <c r="F677" s="59">
        <v>2987.7</v>
      </c>
    </row>
    <row r="678" spans="1:6" x14ac:dyDescent="0.2">
      <c r="A678" s="60" t="s">
        <v>798</v>
      </c>
      <c r="B678" s="57">
        <v>62</v>
      </c>
      <c r="C678" s="61">
        <v>265000</v>
      </c>
      <c r="D678" s="59">
        <v>885</v>
      </c>
      <c r="E678" s="62">
        <f t="shared" si="10"/>
        <v>3.3396226415094341E-3</v>
      </c>
      <c r="F678" s="59">
        <v>3699.31</v>
      </c>
    </row>
    <row r="679" spans="1:6" x14ac:dyDescent="0.2">
      <c r="A679" s="60" t="s">
        <v>799</v>
      </c>
      <c r="B679" s="57">
        <v>330</v>
      </c>
      <c r="C679" s="61">
        <v>355000</v>
      </c>
      <c r="D679" s="59">
        <v>1100</v>
      </c>
      <c r="E679" s="62">
        <f t="shared" si="10"/>
        <v>3.0985915492957746E-3</v>
      </c>
      <c r="F679" s="59">
        <v>2729.46</v>
      </c>
    </row>
    <row r="680" spans="1:6" x14ac:dyDescent="0.2">
      <c r="A680" s="60" t="s">
        <v>800</v>
      </c>
      <c r="B680" s="57">
        <v>643</v>
      </c>
      <c r="C680" s="61">
        <v>145000</v>
      </c>
      <c r="D680" s="59">
        <v>835.5</v>
      </c>
      <c r="E680" s="62">
        <f t="shared" si="10"/>
        <v>5.7620689655172412E-3</v>
      </c>
      <c r="F680" s="59">
        <v>1477.59</v>
      </c>
    </row>
    <row r="681" spans="1:6" x14ac:dyDescent="0.2">
      <c r="A681" s="60" t="s">
        <v>801</v>
      </c>
      <c r="B681" s="57">
        <v>177</v>
      </c>
      <c r="C681" s="61">
        <v>579500</v>
      </c>
      <c r="D681" s="59">
        <v>1795</v>
      </c>
      <c r="E681" s="62">
        <f t="shared" si="10"/>
        <v>3.0974978429680758E-3</v>
      </c>
      <c r="F681" s="59">
        <v>5156.4399999999996</v>
      </c>
    </row>
    <row r="682" spans="1:6" x14ac:dyDescent="0.2">
      <c r="A682" s="60" t="s">
        <v>802</v>
      </c>
      <c r="B682" s="57">
        <v>46</v>
      </c>
      <c r="C682" s="61">
        <v>238000</v>
      </c>
      <c r="D682" s="59">
        <v>1163</v>
      </c>
      <c r="E682" s="62">
        <f t="shared" si="10"/>
        <v>4.8865546218487396E-3</v>
      </c>
      <c r="F682" s="59">
        <v>4259</v>
      </c>
    </row>
    <row r="683" spans="1:6" x14ac:dyDescent="0.2">
      <c r="A683" s="60" t="s">
        <v>803</v>
      </c>
      <c r="B683" s="57">
        <v>172</v>
      </c>
      <c r="C683" s="61">
        <v>531893</v>
      </c>
      <c r="D683" s="59">
        <v>1071</v>
      </c>
      <c r="E683" s="62">
        <f t="shared" si="10"/>
        <v>2.0135628782480689E-3</v>
      </c>
      <c r="F683" s="59">
        <v>2224.58</v>
      </c>
    </row>
    <row r="684" spans="1:6" x14ac:dyDescent="0.2">
      <c r="A684" s="60" t="s">
        <v>804</v>
      </c>
      <c r="B684" s="57">
        <v>31</v>
      </c>
      <c r="C684" s="61">
        <v>213400</v>
      </c>
      <c r="D684" s="59">
        <v>1072</v>
      </c>
      <c r="E684" s="62">
        <f t="shared" si="10"/>
        <v>5.0234301780693533E-3</v>
      </c>
      <c r="F684" s="59">
        <v>1575.66</v>
      </c>
    </row>
    <row r="685" spans="1:6" x14ac:dyDescent="0.2">
      <c r="A685" s="60" t="s">
        <v>805</v>
      </c>
      <c r="B685" s="57">
        <v>91</v>
      </c>
      <c r="C685" s="61">
        <v>376000</v>
      </c>
      <c r="D685" s="59">
        <v>1300</v>
      </c>
      <c r="E685" s="62">
        <f t="shared" si="10"/>
        <v>3.4574468085106381E-3</v>
      </c>
      <c r="F685" s="59">
        <v>2840.75</v>
      </c>
    </row>
    <row r="686" spans="1:6" x14ac:dyDescent="0.2">
      <c r="A686" s="60" t="s">
        <v>806</v>
      </c>
      <c r="B686" s="57">
        <v>731</v>
      </c>
      <c r="C686" s="61">
        <v>430000</v>
      </c>
      <c r="D686" s="59">
        <v>898</v>
      </c>
      <c r="E686" s="62">
        <f t="shared" si="10"/>
        <v>2.088372093023256E-3</v>
      </c>
      <c r="F686" s="59">
        <v>1488.62</v>
      </c>
    </row>
    <row r="687" spans="1:6" x14ac:dyDescent="0.2">
      <c r="A687" s="60" t="s">
        <v>807</v>
      </c>
      <c r="B687" s="57">
        <v>64</v>
      </c>
      <c r="C687" s="61">
        <v>372500</v>
      </c>
      <c r="D687" s="59">
        <v>850</v>
      </c>
      <c r="E687" s="62">
        <f t="shared" si="10"/>
        <v>2.2818791946308723E-3</v>
      </c>
      <c r="F687" s="59">
        <v>1907.64</v>
      </c>
    </row>
    <row r="688" spans="1:6" x14ac:dyDescent="0.2">
      <c r="A688" s="60" t="s">
        <v>808</v>
      </c>
      <c r="B688" s="57">
        <v>119</v>
      </c>
      <c r="C688" s="61">
        <v>294196</v>
      </c>
      <c r="D688" s="59">
        <v>930</v>
      </c>
      <c r="E688" s="62">
        <f t="shared" si="10"/>
        <v>3.1611578675440864E-3</v>
      </c>
      <c r="F688" s="59">
        <v>4612.16</v>
      </c>
    </row>
    <row r="689" spans="1:6" x14ac:dyDescent="0.2">
      <c r="A689" s="60" t="s">
        <v>809</v>
      </c>
      <c r="B689" s="57">
        <v>145</v>
      </c>
      <c r="C689" s="61">
        <v>291000</v>
      </c>
      <c r="D689" s="59">
        <v>1000</v>
      </c>
      <c r="E689" s="62">
        <f t="shared" si="10"/>
        <v>3.4364261168384879E-3</v>
      </c>
      <c r="F689" s="59">
        <v>1953.83</v>
      </c>
    </row>
    <row r="690" spans="1:6" x14ac:dyDescent="0.2">
      <c r="A690" s="60" t="s">
        <v>810</v>
      </c>
      <c r="B690" s="57">
        <v>44</v>
      </c>
      <c r="C690" s="61">
        <v>480000</v>
      </c>
      <c r="D690" s="59">
        <v>1512.5</v>
      </c>
      <c r="E690" s="62">
        <f t="shared" si="10"/>
        <v>3.1510416666666666E-3</v>
      </c>
      <c r="F690" s="59">
        <v>4826.5</v>
      </c>
    </row>
    <row r="691" spans="1:6" x14ac:dyDescent="0.2">
      <c r="A691" s="60" t="s">
        <v>811</v>
      </c>
      <c r="B691" s="57">
        <v>1594</v>
      </c>
      <c r="C691" s="61">
        <v>520000</v>
      </c>
      <c r="D691" s="59">
        <v>2100</v>
      </c>
      <c r="E691" s="62">
        <f t="shared" si="10"/>
        <v>4.0384615384615385E-3</v>
      </c>
      <c r="F691" s="59">
        <v>4434.18</v>
      </c>
    </row>
    <row r="692" spans="1:6" x14ac:dyDescent="0.2">
      <c r="A692" s="60" t="s">
        <v>812</v>
      </c>
      <c r="B692" s="57">
        <v>91</v>
      </c>
      <c r="C692" s="61">
        <v>310000</v>
      </c>
      <c r="D692" s="59">
        <v>1125</v>
      </c>
      <c r="E692" s="62">
        <f t="shared" si="10"/>
        <v>3.6290322580645163E-3</v>
      </c>
      <c r="F692" s="59">
        <v>2360.65</v>
      </c>
    </row>
    <row r="693" spans="1:6" x14ac:dyDescent="0.2">
      <c r="A693" s="60" t="s">
        <v>813</v>
      </c>
      <c r="B693" s="57">
        <v>124</v>
      </c>
      <c r="C693" s="61">
        <v>137500</v>
      </c>
      <c r="D693" s="59">
        <v>700</v>
      </c>
      <c r="E693" s="62">
        <f t="shared" si="10"/>
        <v>5.0909090909090913E-3</v>
      </c>
      <c r="F693" s="59">
        <v>1951.4</v>
      </c>
    </row>
    <row r="694" spans="1:6" x14ac:dyDescent="0.2">
      <c r="A694" s="60" t="s">
        <v>814</v>
      </c>
      <c r="B694" s="57">
        <v>58</v>
      </c>
      <c r="C694" s="61">
        <v>168250</v>
      </c>
      <c r="D694" s="59">
        <v>849.5</v>
      </c>
      <c r="E694" s="62">
        <f t="shared" si="10"/>
        <v>5.0490341753343243E-3</v>
      </c>
      <c r="F694" s="59">
        <v>2661.95</v>
      </c>
    </row>
    <row r="695" spans="1:6" x14ac:dyDescent="0.2">
      <c r="A695" s="60" t="s">
        <v>815</v>
      </c>
      <c r="B695" s="57">
        <v>125</v>
      </c>
      <c r="C695" s="61">
        <v>296022</v>
      </c>
      <c r="D695" s="59">
        <v>1299</v>
      </c>
      <c r="E695" s="62">
        <f t="shared" si="10"/>
        <v>4.3881873644526417E-3</v>
      </c>
      <c r="F695" s="59">
        <v>4344.95</v>
      </c>
    </row>
    <row r="696" spans="1:6" x14ac:dyDescent="0.2">
      <c r="A696" s="60" t="s">
        <v>816</v>
      </c>
      <c r="B696" s="57">
        <v>153</v>
      </c>
      <c r="C696" s="61">
        <v>420000</v>
      </c>
      <c r="D696" s="59">
        <v>1180</v>
      </c>
      <c r="E696" s="62">
        <f t="shared" si="10"/>
        <v>2.8095238095238095E-3</v>
      </c>
      <c r="F696" s="59">
        <v>2974.9</v>
      </c>
    </row>
    <row r="697" spans="1:6" x14ac:dyDescent="0.2">
      <c r="A697" s="60" t="s">
        <v>817</v>
      </c>
      <c r="B697" s="57">
        <v>29</v>
      </c>
      <c r="C697" s="61">
        <v>201500</v>
      </c>
      <c r="D697" s="59">
        <v>650</v>
      </c>
      <c r="E697" s="62">
        <f t="shared" si="10"/>
        <v>3.2258064516129032E-3</v>
      </c>
      <c r="F697" s="59">
        <v>3112.16</v>
      </c>
    </row>
    <row r="698" spans="1:6" x14ac:dyDescent="0.2">
      <c r="A698" s="60" t="s">
        <v>818</v>
      </c>
      <c r="B698" s="57">
        <v>40</v>
      </c>
      <c r="C698" s="61">
        <v>302500</v>
      </c>
      <c r="D698" s="59">
        <v>1200</v>
      </c>
      <c r="E698" s="62">
        <f t="shared" si="10"/>
        <v>3.9669421487603307E-3</v>
      </c>
      <c r="F698" s="59">
        <v>959.84</v>
      </c>
    </row>
    <row r="699" spans="1:6" x14ac:dyDescent="0.2">
      <c r="A699" s="60" t="s">
        <v>819</v>
      </c>
      <c r="B699" s="57">
        <v>30</v>
      </c>
      <c r="C699" s="61">
        <v>1382500</v>
      </c>
      <c r="D699" s="59">
        <v>2830</v>
      </c>
      <c r="E699" s="62">
        <f t="shared" si="10"/>
        <v>2.0470162748643761E-3</v>
      </c>
      <c r="F699" s="59">
        <v>10317.799999999999</v>
      </c>
    </row>
    <row r="700" spans="1:6" x14ac:dyDescent="0.2">
      <c r="A700" s="60" t="s">
        <v>820</v>
      </c>
      <c r="B700" s="57">
        <v>147</v>
      </c>
      <c r="C700" s="61">
        <v>265000</v>
      </c>
      <c r="D700" s="59">
        <v>1100</v>
      </c>
      <c r="E700" s="62">
        <f t="shared" si="10"/>
        <v>4.1509433962264152E-3</v>
      </c>
      <c r="F700" s="59">
        <v>1522.08</v>
      </c>
    </row>
    <row r="701" spans="1:6" x14ac:dyDescent="0.2">
      <c r="A701" s="60" t="s">
        <v>821</v>
      </c>
      <c r="B701" s="57">
        <v>592</v>
      </c>
      <c r="C701" s="61">
        <v>143050</v>
      </c>
      <c r="D701" s="59">
        <v>911</v>
      </c>
      <c r="E701" s="62">
        <f t="shared" si="10"/>
        <v>6.3684026564138413E-3</v>
      </c>
      <c r="F701" s="59">
        <v>3745.07</v>
      </c>
    </row>
    <row r="702" spans="1:6" x14ac:dyDescent="0.2">
      <c r="A702" s="60" t="s">
        <v>822</v>
      </c>
      <c r="B702" s="57">
        <v>1124</v>
      </c>
      <c r="C702" s="61">
        <v>340000</v>
      </c>
      <c r="D702" s="59">
        <v>1300</v>
      </c>
      <c r="E702" s="62">
        <f t="shared" si="10"/>
        <v>3.8235294117647061E-3</v>
      </c>
      <c r="F702" s="59">
        <v>3671.86</v>
      </c>
    </row>
    <row r="703" spans="1:6" x14ac:dyDescent="0.2">
      <c r="A703" s="60" t="s">
        <v>823</v>
      </c>
      <c r="B703" s="57">
        <v>37</v>
      </c>
      <c r="C703" s="61">
        <v>226500</v>
      </c>
      <c r="D703" s="59">
        <v>915</v>
      </c>
      <c r="E703" s="62">
        <f t="shared" si="10"/>
        <v>4.0397350993377481E-3</v>
      </c>
      <c r="F703" s="59">
        <v>2957.34</v>
      </c>
    </row>
    <row r="704" spans="1:6" x14ac:dyDescent="0.2">
      <c r="A704" s="60" t="s">
        <v>824</v>
      </c>
      <c r="B704" s="57">
        <v>82</v>
      </c>
      <c r="C704" s="61">
        <v>623000</v>
      </c>
      <c r="D704" s="59">
        <v>1950</v>
      </c>
      <c r="E704" s="62">
        <f t="shared" si="10"/>
        <v>3.1300160513643661E-3</v>
      </c>
      <c r="F704" s="59">
        <v>3118.7</v>
      </c>
    </row>
    <row r="705" spans="1:6" x14ac:dyDescent="0.2">
      <c r="A705" s="60" t="s">
        <v>825</v>
      </c>
      <c r="B705" s="57">
        <v>80</v>
      </c>
      <c r="C705" s="61">
        <v>1060000</v>
      </c>
      <c r="D705" s="59">
        <v>2074</v>
      </c>
      <c r="E705" s="62">
        <f t="shared" si="10"/>
        <v>1.9566037735849057E-3</v>
      </c>
      <c r="F705" s="59">
        <v>6602.24</v>
      </c>
    </row>
    <row r="706" spans="1:6" x14ac:dyDescent="0.2">
      <c r="A706" s="60" t="s">
        <v>826</v>
      </c>
      <c r="B706" s="57">
        <v>107</v>
      </c>
      <c r="C706" s="61">
        <v>178506</v>
      </c>
      <c r="D706" s="59">
        <v>1500</v>
      </c>
      <c r="E706" s="62">
        <f t="shared" ref="E706:E769" si="11">D706/C706</f>
        <v>8.4030788881046016E-3</v>
      </c>
      <c r="F706" s="59">
        <v>3437.95</v>
      </c>
    </row>
    <row r="707" spans="1:6" x14ac:dyDescent="0.2">
      <c r="A707" s="60" t="s">
        <v>827</v>
      </c>
      <c r="B707" s="57">
        <v>72</v>
      </c>
      <c r="C707" s="61">
        <v>465500</v>
      </c>
      <c r="D707" s="59">
        <v>850</v>
      </c>
      <c r="E707" s="62">
        <f t="shared" si="11"/>
        <v>1.8259935553168636E-3</v>
      </c>
      <c r="F707" s="59">
        <v>3998.95</v>
      </c>
    </row>
    <row r="708" spans="1:6" x14ac:dyDescent="0.2">
      <c r="A708" s="60" t="s">
        <v>828</v>
      </c>
      <c r="B708" s="57">
        <v>98</v>
      </c>
      <c r="C708" s="61">
        <v>377947</v>
      </c>
      <c r="D708" s="59">
        <v>1550</v>
      </c>
      <c r="E708" s="62">
        <f t="shared" si="11"/>
        <v>4.1011041230648738E-3</v>
      </c>
      <c r="F708" s="59">
        <v>6726.96</v>
      </c>
    </row>
    <row r="709" spans="1:6" x14ac:dyDescent="0.2">
      <c r="A709" s="60" t="s">
        <v>829</v>
      </c>
      <c r="B709" s="57">
        <v>286</v>
      </c>
      <c r="C709" s="61">
        <v>184500</v>
      </c>
      <c r="D709" s="59">
        <v>775</v>
      </c>
      <c r="E709" s="62">
        <f t="shared" si="11"/>
        <v>4.200542005420054E-3</v>
      </c>
      <c r="F709" s="59">
        <v>824.38</v>
      </c>
    </row>
    <row r="710" spans="1:6" x14ac:dyDescent="0.2">
      <c r="A710" s="60" t="s">
        <v>830</v>
      </c>
      <c r="B710" s="57">
        <v>222</v>
      </c>
      <c r="C710" s="61">
        <v>432500</v>
      </c>
      <c r="D710" s="59">
        <v>1050</v>
      </c>
      <c r="E710" s="62">
        <f t="shared" si="11"/>
        <v>2.4277456647398845E-3</v>
      </c>
      <c r="F710" s="59">
        <v>2792.06</v>
      </c>
    </row>
    <row r="711" spans="1:6" x14ac:dyDescent="0.2">
      <c r="A711" s="60" t="s">
        <v>831</v>
      </c>
      <c r="B711" s="57">
        <v>27</v>
      </c>
      <c r="C711" s="61">
        <v>345000</v>
      </c>
      <c r="D711" s="59">
        <v>1250</v>
      </c>
      <c r="E711" s="62">
        <f t="shared" si="11"/>
        <v>3.6231884057971015E-3</v>
      </c>
      <c r="F711" s="59">
        <v>1442.48</v>
      </c>
    </row>
    <row r="712" spans="1:6" x14ac:dyDescent="0.2">
      <c r="A712" s="60" t="s">
        <v>832</v>
      </c>
      <c r="B712" s="57">
        <v>66</v>
      </c>
      <c r="C712" s="61">
        <v>295000</v>
      </c>
      <c r="D712" s="59">
        <v>900</v>
      </c>
      <c r="E712" s="62">
        <f t="shared" si="11"/>
        <v>3.0508474576271187E-3</v>
      </c>
      <c r="F712" s="59">
        <v>2359.21</v>
      </c>
    </row>
    <row r="713" spans="1:6" x14ac:dyDescent="0.2">
      <c r="A713" s="60" t="s">
        <v>833</v>
      </c>
      <c r="B713" s="57">
        <v>77</v>
      </c>
      <c r="C713" s="61">
        <v>127000</v>
      </c>
      <c r="D713" s="59">
        <v>705</v>
      </c>
      <c r="E713" s="62">
        <f t="shared" si="11"/>
        <v>5.5511811023622043E-3</v>
      </c>
      <c r="F713" s="59">
        <v>922.02</v>
      </c>
    </row>
    <row r="714" spans="1:6" x14ac:dyDescent="0.2">
      <c r="A714" s="60" t="s">
        <v>834</v>
      </c>
      <c r="B714" s="57">
        <v>82</v>
      </c>
      <c r="C714" s="61">
        <v>345000</v>
      </c>
      <c r="D714" s="59">
        <v>1295</v>
      </c>
      <c r="E714" s="62">
        <f t="shared" si="11"/>
        <v>3.7536231884057972E-3</v>
      </c>
      <c r="F714" s="59">
        <v>1721.56</v>
      </c>
    </row>
    <row r="715" spans="1:6" x14ac:dyDescent="0.2">
      <c r="A715" s="60" t="s">
        <v>835</v>
      </c>
      <c r="B715" s="57">
        <v>64</v>
      </c>
      <c r="C715" s="61">
        <v>391685</v>
      </c>
      <c r="D715" s="59">
        <v>1600</v>
      </c>
      <c r="E715" s="62">
        <f t="shared" si="11"/>
        <v>4.0849151741833359E-3</v>
      </c>
      <c r="F715" s="59">
        <v>5852.23</v>
      </c>
    </row>
    <row r="716" spans="1:6" x14ac:dyDescent="0.2">
      <c r="A716" s="60" t="s">
        <v>836</v>
      </c>
      <c r="B716" s="57">
        <v>35</v>
      </c>
      <c r="C716" s="61">
        <v>369500</v>
      </c>
      <c r="D716" s="59">
        <v>1000</v>
      </c>
      <c r="E716" s="62">
        <f t="shared" si="11"/>
        <v>2.7063599458728013E-3</v>
      </c>
      <c r="F716" s="59">
        <v>1409.01</v>
      </c>
    </row>
    <row r="717" spans="1:6" x14ac:dyDescent="0.2">
      <c r="A717" s="60" t="s">
        <v>837</v>
      </c>
      <c r="B717" s="57">
        <v>101</v>
      </c>
      <c r="C717" s="61">
        <v>425000</v>
      </c>
      <c r="D717" s="59">
        <v>1150</v>
      </c>
      <c r="E717" s="62">
        <f t="shared" si="11"/>
        <v>2.7058823529411765E-3</v>
      </c>
      <c r="F717" s="59">
        <v>3007.03</v>
      </c>
    </row>
    <row r="718" spans="1:6" x14ac:dyDescent="0.2">
      <c r="A718" s="60" t="s">
        <v>838</v>
      </c>
      <c r="B718" s="57">
        <v>159</v>
      </c>
      <c r="C718" s="61">
        <v>540000</v>
      </c>
      <c r="D718" s="59">
        <v>1425</v>
      </c>
      <c r="E718" s="62">
        <f t="shared" si="11"/>
        <v>2.638888888888889E-3</v>
      </c>
      <c r="F718" s="59">
        <v>3700.57</v>
      </c>
    </row>
    <row r="719" spans="1:6" x14ac:dyDescent="0.2">
      <c r="A719" s="60" t="s">
        <v>839</v>
      </c>
      <c r="B719" s="57">
        <v>42</v>
      </c>
      <c r="C719" s="61">
        <v>1500500</v>
      </c>
      <c r="D719" s="59">
        <v>2262.5</v>
      </c>
      <c r="E719" s="62">
        <f t="shared" si="11"/>
        <v>1.5078307230923025E-3</v>
      </c>
      <c r="F719" s="59">
        <v>9450.86</v>
      </c>
    </row>
    <row r="720" spans="1:6" x14ac:dyDescent="0.2">
      <c r="A720" s="60" t="s">
        <v>840</v>
      </c>
      <c r="B720" s="57">
        <v>44</v>
      </c>
      <c r="C720" s="61">
        <v>133500</v>
      </c>
      <c r="D720" s="59">
        <v>650</v>
      </c>
      <c r="E720" s="62">
        <f t="shared" si="11"/>
        <v>4.8689138576779025E-3</v>
      </c>
      <c r="F720" s="59">
        <v>923.31</v>
      </c>
    </row>
    <row r="721" spans="1:6" x14ac:dyDescent="0.2">
      <c r="A721" s="60" t="s">
        <v>841</v>
      </c>
      <c r="B721" s="57">
        <v>79</v>
      </c>
      <c r="C721" s="61">
        <v>230000</v>
      </c>
      <c r="D721" s="59">
        <v>900</v>
      </c>
      <c r="E721" s="62">
        <f t="shared" si="11"/>
        <v>3.9130434782608699E-3</v>
      </c>
      <c r="F721" s="59">
        <v>1391.48</v>
      </c>
    </row>
    <row r="722" spans="1:6" x14ac:dyDescent="0.2">
      <c r="A722" s="60" t="s">
        <v>842</v>
      </c>
      <c r="B722" s="57">
        <v>54</v>
      </c>
      <c r="C722" s="61">
        <v>200000</v>
      </c>
      <c r="D722" s="59">
        <v>687.5</v>
      </c>
      <c r="E722" s="62">
        <f t="shared" si="11"/>
        <v>3.4375E-3</v>
      </c>
      <c r="F722" s="59">
        <v>767</v>
      </c>
    </row>
    <row r="723" spans="1:6" x14ac:dyDescent="0.2">
      <c r="A723" s="60" t="s">
        <v>843</v>
      </c>
      <c r="B723" s="57">
        <v>32</v>
      </c>
      <c r="C723" s="61">
        <v>325000</v>
      </c>
      <c r="D723" s="59">
        <v>850</v>
      </c>
      <c r="E723" s="62">
        <f t="shared" si="11"/>
        <v>2.6153846153846153E-3</v>
      </c>
      <c r="F723" s="59">
        <v>2704.36</v>
      </c>
    </row>
    <row r="724" spans="1:6" x14ac:dyDescent="0.2">
      <c r="A724" s="60" t="s">
        <v>844</v>
      </c>
      <c r="B724" s="57">
        <v>22</v>
      </c>
      <c r="C724" s="61">
        <v>147000</v>
      </c>
      <c r="D724" s="59">
        <v>600</v>
      </c>
      <c r="E724" s="62">
        <f t="shared" si="11"/>
        <v>4.0816326530612249E-3</v>
      </c>
      <c r="F724" s="59">
        <v>748.05</v>
      </c>
    </row>
    <row r="725" spans="1:6" x14ac:dyDescent="0.2">
      <c r="A725" s="60" t="s">
        <v>845</v>
      </c>
      <c r="B725" s="57">
        <v>62</v>
      </c>
      <c r="C725" s="61">
        <v>369500</v>
      </c>
      <c r="D725" s="59">
        <v>1100</v>
      </c>
      <c r="E725" s="62">
        <f t="shared" si="11"/>
        <v>2.976995940460081E-3</v>
      </c>
      <c r="F725" s="59">
        <v>3074.16</v>
      </c>
    </row>
    <row r="726" spans="1:6" x14ac:dyDescent="0.2">
      <c r="A726" s="60" t="s">
        <v>846</v>
      </c>
      <c r="B726" s="57">
        <v>82</v>
      </c>
      <c r="C726" s="61">
        <v>499995</v>
      </c>
      <c r="D726" s="59">
        <v>1595</v>
      </c>
      <c r="E726" s="62">
        <f t="shared" si="11"/>
        <v>3.1900319003190032E-3</v>
      </c>
      <c r="F726" s="59">
        <v>1740</v>
      </c>
    </row>
    <row r="727" spans="1:6" x14ac:dyDescent="0.2">
      <c r="A727" s="60" t="s">
        <v>847</v>
      </c>
      <c r="B727" s="57">
        <v>59</v>
      </c>
      <c r="C727" s="61">
        <v>450000</v>
      </c>
      <c r="D727" s="59">
        <v>1050</v>
      </c>
      <c r="E727" s="62">
        <f t="shared" si="11"/>
        <v>2.3333333333333335E-3</v>
      </c>
      <c r="F727" s="59">
        <v>4608.75</v>
      </c>
    </row>
    <row r="728" spans="1:6" x14ac:dyDescent="0.2">
      <c r="A728" s="60" t="s">
        <v>848</v>
      </c>
      <c r="B728" s="57">
        <v>28</v>
      </c>
      <c r="C728" s="61">
        <v>165000</v>
      </c>
      <c r="D728" s="59">
        <v>650</v>
      </c>
      <c r="E728" s="62">
        <f t="shared" si="11"/>
        <v>3.9393939393939396E-3</v>
      </c>
      <c r="F728" s="59">
        <v>679.79</v>
      </c>
    </row>
    <row r="729" spans="1:6" x14ac:dyDescent="0.2">
      <c r="A729" s="60" t="s">
        <v>849</v>
      </c>
      <c r="B729" s="57">
        <v>46</v>
      </c>
      <c r="C729" s="61">
        <v>1905000</v>
      </c>
      <c r="D729" s="59">
        <v>2890</v>
      </c>
      <c r="E729" s="62">
        <f t="shared" si="11"/>
        <v>1.5170603674540682E-3</v>
      </c>
      <c r="F729" s="59">
        <v>15217.54</v>
      </c>
    </row>
    <row r="730" spans="1:6" x14ac:dyDescent="0.2">
      <c r="A730" s="60" t="s">
        <v>850</v>
      </c>
      <c r="B730" s="57">
        <v>45</v>
      </c>
      <c r="C730" s="61">
        <v>143900</v>
      </c>
      <c r="D730" s="59">
        <v>650</v>
      </c>
      <c r="E730" s="62">
        <f t="shared" si="11"/>
        <v>4.5170257123002084E-3</v>
      </c>
      <c r="F730" s="59">
        <v>1099.98</v>
      </c>
    </row>
    <row r="731" spans="1:6" x14ac:dyDescent="0.2">
      <c r="A731" s="60" t="s">
        <v>851</v>
      </c>
      <c r="B731" s="57">
        <v>300</v>
      </c>
      <c r="C731" s="61">
        <v>395000</v>
      </c>
      <c r="D731" s="59">
        <v>1035</v>
      </c>
      <c r="E731" s="62">
        <f t="shared" si="11"/>
        <v>2.6202531645569621E-3</v>
      </c>
      <c r="F731" s="59">
        <v>1232.9000000000001</v>
      </c>
    </row>
    <row r="732" spans="1:6" x14ac:dyDescent="0.2">
      <c r="A732" s="60" t="s">
        <v>852</v>
      </c>
      <c r="B732" s="57">
        <v>94</v>
      </c>
      <c r="C732" s="61">
        <v>360000</v>
      </c>
      <c r="D732" s="59">
        <v>1000</v>
      </c>
      <c r="E732" s="62">
        <f t="shared" si="11"/>
        <v>2.7777777777777779E-3</v>
      </c>
      <c r="F732" s="59">
        <v>1216.6300000000001</v>
      </c>
    </row>
    <row r="733" spans="1:6" x14ac:dyDescent="0.2">
      <c r="A733" s="60" t="s">
        <v>853</v>
      </c>
      <c r="B733" s="57">
        <v>186</v>
      </c>
      <c r="C733" s="61">
        <v>650000</v>
      </c>
      <c r="D733" s="59">
        <v>1750</v>
      </c>
      <c r="E733" s="62">
        <f t="shared" si="11"/>
        <v>2.6923076923076922E-3</v>
      </c>
      <c r="F733" s="59">
        <v>5769.04</v>
      </c>
    </row>
    <row r="734" spans="1:6" x14ac:dyDescent="0.2">
      <c r="A734" s="60" t="s">
        <v>854</v>
      </c>
      <c r="B734" s="57">
        <v>108</v>
      </c>
      <c r="C734" s="61">
        <v>150000</v>
      </c>
      <c r="D734" s="59">
        <v>729</v>
      </c>
      <c r="E734" s="62">
        <f t="shared" si="11"/>
        <v>4.8599999999999997E-3</v>
      </c>
      <c r="F734" s="59">
        <v>1723.83</v>
      </c>
    </row>
    <row r="735" spans="1:6" x14ac:dyDescent="0.2">
      <c r="A735" s="60" t="s">
        <v>855</v>
      </c>
      <c r="B735" s="57">
        <v>423</v>
      </c>
      <c r="C735" s="61">
        <v>240000</v>
      </c>
      <c r="D735" s="59">
        <v>950</v>
      </c>
      <c r="E735" s="62">
        <f t="shared" si="11"/>
        <v>3.9583333333333337E-3</v>
      </c>
      <c r="F735" s="59">
        <v>1202.1300000000001</v>
      </c>
    </row>
    <row r="736" spans="1:6" x14ac:dyDescent="0.2">
      <c r="A736" s="60" t="s">
        <v>856</v>
      </c>
      <c r="B736" s="57">
        <v>139</v>
      </c>
      <c r="C736" s="61">
        <v>425733</v>
      </c>
      <c r="D736" s="59">
        <v>800</v>
      </c>
      <c r="E736" s="62">
        <f t="shared" si="11"/>
        <v>1.8791120256122968E-3</v>
      </c>
      <c r="F736" s="59">
        <v>2017.54</v>
      </c>
    </row>
    <row r="737" spans="1:6" x14ac:dyDescent="0.2">
      <c r="A737" s="60" t="s">
        <v>857</v>
      </c>
      <c r="B737" s="57">
        <v>58</v>
      </c>
      <c r="C737" s="61">
        <v>975000</v>
      </c>
      <c r="D737" s="59">
        <v>1997.5</v>
      </c>
      <c r="E737" s="62">
        <f t="shared" si="11"/>
        <v>2.0487179487179486E-3</v>
      </c>
      <c r="F737" s="59">
        <v>7330.3</v>
      </c>
    </row>
    <row r="738" spans="1:6" x14ac:dyDescent="0.2">
      <c r="A738" s="60" t="s">
        <v>858</v>
      </c>
      <c r="B738" s="57">
        <v>163</v>
      </c>
      <c r="C738" s="61">
        <v>465000</v>
      </c>
      <c r="D738" s="59">
        <v>1517.5</v>
      </c>
      <c r="E738" s="62">
        <f t="shared" si="11"/>
        <v>3.263440860215054E-3</v>
      </c>
      <c r="F738" s="59">
        <v>9021.2000000000007</v>
      </c>
    </row>
    <row r="739" spans="1:6" x14ac:dyDescent="0.2">
      <c r="A739" s="60" t="s">
        <v>859</v>
      </c>
      <c r="B739" s="57">
        <v>1239</v>
      </c>
      <c r="C739" s="61">
        <v>525000</v>
      </c>
      <c r="D739" s="59">
        <v>3200</v>
      </c>
      <c r="E739" s="62">
        <f t="shared" si="11"/>
        <v>6.0952380952380954E-3</v>
      </c>
      <c r="F739" s="59">
        <v>3269.45</v>
      </c>
    </row>
    <row r="740" spans="1:6" x14ac:dyDescent="0.2">
      <c r="A740" s="60" t="s">
        <v>860</v>
      </c>
      <c r="B740" s="57">
        <v>65</v>
      </c>
      <c r="C740" s="61">
        <v>389933</v>
      </c>
      <c r="D740" s="59">
        <v>1295</v>
      </c>
      <c r="E740" s="62">
        <f t="shared" si="11"/>
        <v>3.3210833656038344E-3</v>
      </c>
      <c r="F740" s="59">
        <v>6037</v>
      </c>
    </row>
    <row r="741" spans="1:6" x14ac:dyDescent="0.2">
      <c r="A741" s="60" t="s">
        <v>861</v>
      </c>
      <c r="B741" s="57">
        <v>631</v>
      </c>
      <c r="C741" s="61">
        <v>480750</v>
      </c>
      <c r="D741" s="59">
        <v>1300</v>
      </c>
      <c r="E741" s="62">
        <f t="shared" si="11"/>
        <v>2.704108164326573E-3</v>
      </c>
      <c r="F741" s="59">
        <v>2770.96</v>
      </c>
    </row>
    <row r="742" spans="1:6" x14ac:dyDescent="0.2">
      <c r="A742" s="60" t="s">
        <v>862</v>
      </c>
      <c r="B742" s="57">
        <v>50</v>
      </c>
      <c r="C742" s="61">
        <v>230000</v>
      </c>
      <c r="D742" s="59">
        <v>725</v>
      </c>
      <c r="E742" s="62">
        <f t="shared" si="11"/>
        <v>3.1521739130434784E-3</v>
      </c>
      <c r="F742" s="59">
        <v>3543.38</v>
      </c>
    </row>
    <row r="743" spans="1:6" x14ac:dyDescent="0.2">
      <c r="A743" s="60" t="s">
        <v>863</v>
      </c>
      <c r="B743" s="57">
        <v>44</v>
      </c>
      <c r="C743" s="61">
        <v>206400</v>
      </c>
      <c r="D743" s="59">
        <v>694</v>
      </c>
      <c r="E743" s="62">
        <f t="shared" si="11"/>
        <v>3.3624031007751937E-3</v>
      </c>
      <c r="F743" s="59">
        <v>1370.82</v>
      </c>
    </row>
    <row r="744" spans="1:6" x14ac:dyDescent="0.2">
      <c r="A744" s="60" t="s">
        <v>864</v>
      </c>
      <c r="B744" s="57">
        <v>48</v>
      </c>
      <c r="C744" s="61">
        <v>340000</v>
      </c>
      <c r="D744" s="59">
        <v>995</v>
      </c>
      <c r="E744" s="62">
        <f t="shared" si="11"/>
        <v>2.9264705882352943E-3</v>
      </c>
      <c r="F744" s="59">
        <v>3891</v>
      </c>
    </row>
    <row r="745" spans="1:6" x14ac:dyDescent="0.2">
      <c r="A745" s="60" t="s">
        <v>865</v>
      </c>
      <c r="B745" s="57">
        <v>63</v>
      </c>
      <c r="C745" s="61">
        <v>232500</v>
      </c>
      <c r="D745" s="59">
        <v>950</v>
      </c>
      <c r="E745" s="62">
        <f t="shared" si="11"/>
        <v>4.0860215053763445E-3</v>
      </c>
      <c r="F745" s="59">
        <v>1254.32</v>
      </c>
    </row>
    <row r="746" spans="1:6" x14ac:dyDescent="0.2">
      <c r="A746" s="60" t="s">
        <v>866</v>
      </c>
      <c r="B746" s="57">
        <v>146</v>
      </c>
      <c r="C746" s="61">
        <v>406700</v>
      </c>
      <c r="D746" s="59">
        <v>1325</v>
      </c>
      <c r="E746" s="62">
        <f t="shared" si="11"/>
        <v>3.2579296778952544E-3</v>
      </c>
      <c r="F746" s="59">
        <v>4950.3599999999997</v>
      </c>
    </row>
    <row r="747" spans="1:6" x14ac:dyDescent="0.2">
      <c r="A747" s="60" t="s">
        <v>867</v>
      </c>
      <c r="B747" s="57">
        <v>43</v>
      </c>
      <c r="C747" s="61">
        <v>226500</v>
      </c>
      <c r="D747" s="59">
        <v>920</v>
      </c>
      <c r="E747" s="62">
        <f t="shared" si="11"/>
        <v>4.0618101545253863E-3</v>
      </c>
      <c r="F747" s="59">
        <v>4979</v>
      </c>
    </row>
    <row r="748" spans="1:6" x14ac:dyDescent="0.2">
      <c r="A748" s="60" t="s">
        <v>868</v>
      </c>
      <c r="B748" s="57">
        <v>12</v>
      </c>
      <c r="C748" s="61">
        <v>69500</v>
      </c>
      <c r="D748" s="59">
        <v>650</v>
      </c>
      <c r="E748" s="62">
        <f t="shared" si="11"/>
        <v>9.3525179856115102E-3</v>
      </c>
      <c r="F748" s="59">
        <v>1908.42</v>
      </c>
    </row>
    <row r="749" spans="1:6" x14ac:dyDescent="0.2">
      <c r="A749" s="60" t="s">
        <v>869</v>
      </c>
      <c r="B749" s="57">
        <v>61</v>
      </c>
      <c r="C749" s="61">
        <v>280000</v>
      </c>
      <c r="D749" s="59">
        <v>1292.5</v>
      </c>
      <c r="E749" s="62">
        <f t="shared" si="11"/>
        <v>4.6160714285714286E-3</v>
      </c>
      <c r="F749" s="59">
        <v>5053</v>
      </c>
    </row>
    <row r="750" spans="1:6" x14ac:dyDescent="0.2">
      <c r="A750" s="60" t="s">
        <v>870</v>
      </c>
      <c r="B750" s="57">
        <v>417</v>
      </c>
      <c r="C750" s="61">
        <v>288250</v>
      </c>
      <c r="D750" s="59">
        <v>1385</v>
      </c>
      <c r="E750" s="62">
        <f t="shared" si="11"/>
        <v>4.8048568950563751E-3</v>
      </c>
      <c r="F750" s="59">
        <v>2591.1</v>
      </c>
    </row>
    <row r="751" spans="1:6" x14ac:dyDescent="0.2">
      <c r="A751" s="60" t="s">
        <v>871</v>
      </c>
      <c r="B751" s="57">
        <v>283</v>
      </c>
      <c r="C751" s="61">
        <v>227000</v>
      </c>
      <c r="D751" s="59">
        <v>1050</v>
      </c>
      <c r="E751" s="62">
        <f t="shared" si="11"/>
        <v>4.6255506607929516E-3</v>
      </c>
      <c r="F751" s="59">
        <v>1829.98</v>
      </c>
    </row>
    <row r="752" spans="1:6" x14ac:dyDescent="0.2">
      <c r="A752" s="60" t="s">
        <v>872</v>
      </c>
      <c r="B752" s="57">
        <v>121</v>
      </c>
      <c r="C752" s="61">
        <v>423750</v>
      </c>
      <c r="D752" s="59">
        <v>1400</v>
      </c>
      <c r="E752" s="62">
        <f t="shared" si="11"/>
        <v>3.3038348082595871E-3</v>
      </c>
      <c r="F752" s="59">
        <v>3829.46</v>
      </c>
    </row>
    <row r="753" spans="1:6" x14ac:dyDescent="0.2">
      <c r="A753" s="60" t="s">
        <v>873</v>
      </c>
      <c r="B753" s="57">
        <v>574</v>
      </c>
      <c r="C753" s="61">
        <v>1329000</v>
      </c>
      <c r="D753" s="59">
        <v>3300</v>
      </c>
      <c r="E753" s="62">
        <f t="shared" si="11"/>
        <v>2.4830699774266367E-3</v>
      </c>
      <c r="F753" s="59">
        <v>16737.830000000002</v>
      </c>
    </row>
    <row r="754" spans="1:6" x14ac:dyDescent="0.2">
      <c r="A754" s="60" t="s">
        <v>874</v>
      </c>
      <c r="B754" s="57">
        <v>89</v>
      </c>
      <c r="C754" s="61">
        <v>400000</v>
      </c>
      <c r="D754" s="59">
        <v>1200</v>
      </c>
      <c r="E754" s="62">
        <f t="shared" si="11"/>
        <v>3.0000000000000001E-3</v>
      </c>
      <c r="F754" s="59">
        <v>6806.17</v>
      </c>
    </row>
    <row r="755" spans="1:6" x14ac:dyDescent="0.2">
      <c r="A755" s="60" t="s">
        <v>875</v>
      </c>
      <c r="B755" s="57">
        <v>42</v>
      </c>
      <c r="C755" s="61">
        <v>490000</v>
      </c>
      <c r="D755" s="59">
        <v>1205</v>
      </c>
      <c r="E755" s="62">
        <f t="shared" si="11"/>
        <v>2.4591836734693877E-3</v>
      </c>
      <c r="F755" s="59">
        <v>3671.49</v>
      </c>
    </row>
    <row r="756" spans="1:6" x14ac:dyDescent="0.2">
      <c r="A756" s="60" t="s">
        <v>876</v>
      </c>
      <c r="B756" s="57">
        <v>131</v>
      </c>
      <c r="C756" s="61">
        <v>333500</v>
      </c>
      <c r="D756" s="59">
        <v>1190.5</v>
      </c>
      <c r="E756" s="62">
        <f t="shared" si="11"/>
        <v>3.5697151424287856E-3</v>
      </c>
      <c r="F756" s="59">
        <v>2142.12</v>
      </c>
    </row>
    <row r="757" spans="1:6" x14ac:dyDescent="0.2">
      <c r="A757" s="60" t="s">
        <v>877</v>
      </c>
      <c r="B757" s="57">
        <v>160</v>
      </c>
      <c r="C757" s="61">
        <v>240000</v>
      </c>
      <c r="D757" s="59">
        <v>880</v>
      </c>
      <c r="E757" s="62">
        <f t="shared" si="11"/>
        <v>3.6666666666666666E-3</v>
      </c>
      <c r="F757" s="59">
        <v>2534.54</v>
      </c>
    </row>
    <row r="758" spans="1:6" x14ac:dyDescent="0.2">
      <c r="A758" s="60" t="s">
        <v>878</v>
      </c>
      <c r="B758" s="57">
        <v>16</v>
      </c>
      <c r="C758" s="61">
        <v>280000</v>
      </c>
      <c r="D758" s="59">
        <v>975</v>
      </c>
      <c r="E758" s="62">
        <f t="shared" si="11"/>
        <v>3.4821428571428573E-3</v>
      </c>
      <c r="F758" s="59">
        <v>803.23</v>
      </c>
    </row>
    <row r="759" spans="1:6" x14ac:dyDescent="0.2">
      <c r="A759" s="60" t="s">
        <v>879</v>
      </c>
      <c r="B759" s="57">
        <v>38</v>
      </c>
      <c r="C759" s="61">
        <v>390500</v>
      </c>
      <c r="D759" s="59">
        <v>1250</v>
      </c>
      <c r="E759" s="62">
        <f t="shared" si="11"/>
        <v>3.201024327784891E-3</v>
      </c>
      <c r="F759" s="59">
        <v>2675.54</v>
      </c>
    </row>
    <row r="760" spans="1:6" x14ac:dyDescent="0.2">
      <c r="A760" s="60" t="s">
        <v>880</v>
      </c>
      <c r="B760" s="57">
        <v>46</v>
      </c>
      <c r="C760" s="61">
        <v>239900</v>
      </c>
      <c r="D760" s="59">
        <v>819</v>
      </c>
      <c r="E760" s="62">
        <f t="shared" si="11"/>
        <v>3.4139224676948731E-3</v>
      </c>
      <c r="F760" s="59">
        <v>328.57</v>
      </c>
    </row>
    <row r="761" spans="1:6" x14ac:dyDescent="0.2">
      <c r="A761" s="60" t="s">
        <v>881</v>
      </c>
      <c r="B761" s="57">
        <v>84</v>
      </c>
      <c r="C761" s="61">
        <v>309400</v>
      </c>
      <c r="D761" s="59">
        <v>1031.5</v>
      </c>
      <c r="E761" s="62">
        <f t="shared" si="11"/>
        <v>3.3338720103425986E-3</v>
      </c>
      <c r="F761" s="59">
        <v>2930.34</v>
      </c>
    </row>
    <row r="762" spans="1:6" x14ac:dyDescent="0.2">
      <c r="A762" s="60" t="s">
        <v>882</v>
      </c>
      <c r="B762" s="57">
        <v>58</v>
      </c>
      <c r="C762" s="61">
        <v>447250</v>
      </c>
      <c r="D762" s="59">
        <v>3000</v>
      </c>
      <c r="E762" s="62">
        <f t="shared" si="11"/>
        <v>6.7076579094466184E-3</v>
      </c>
      <c r="F762" s="59">
        <v>3286.41</v>
      </c>
    </row>
    <row r="763" spans="1:6" x14ac:dyDescent="0.2">
      <c r="A763" s="60" t="s">
        <v>883</v>
      </c>
      <c r="B763" s="57">
        <v>42</v>
      </c>
      <c r="C763" s="61">
        <v>675000</v>
      </c>
      <c r="D763" s="59">
        <v>2240</v>
      </c>
      <c r="E763" s="62">
        <f t="shared" si="11"/>
        <v>3.3185185185185184E-3</v>
      </c>
      <c r="F763" s="59">
        <v>2693.44</v>
      </c>
    </row>
    <row r="764" spans="1:6" x14ac:dyDescent="0.2">
      <c r="A764" s="60" t="s">
        <v>884</v>
      </c>
      <c r="B764" s="57">
        <v>53</v>
      </c>
      <c r="C764" s="61">
        <v>312500</v>
      </c>
      <c r="D764" s="59">
        <v>872</v>
      </c>
      <c r="E764" s="62">
        <f t="shared" si="11"/>
        <v>2.7904000000000002E-3</v>
      </c>
      <c r="F764" s="59">
        <v>2817.65</v>
      </c>
    </row>
    <row r="765" spans="1:6" x14ac:dyDescent="0.2">
      <c r="A765" s="60" t="s">
        <v>885</v>
      </c>
      <c r="B765" s="57">
        <v>213</v>
      </c>
      <c r="C765" s="61">
        <v>265000</v>
      </c>
      <c r="D765" s="59">
        <v>1099</v>
      </c>
      <c r="E765" s="62">
        <f t="shared" si="11"/>
        <v>4.1471698113207545E-3</v>
      </c>
      <c r="F765" s="59">
        <v>2768.76</v>
      </c>
    </row>
    <row r="766" spans="1:6" x14ac:dyDescent="0.2">
      <c r="A766" s="60" t="s">
        <v>886</v>
      </c>
      <c r="B766" s="57">
        <v>38</v>
      </c>
      <c r="C766" s="61">
        <v>217500</v>
      </c>
      <c r="D766" s="59">
        <v>695</v>
      </c>
      <c r="E766" s="62">
        <f t="shared" si="11"/>
        <v>3.1954022988505749E-3</v>
      </c>
      <c r="F766" s="59">
        <v>4397.0200000000004</v>
      </c>
    </row>
    <row r="767" spans="1:6" x14ac:dyDescent="0.2">
      <c r="A767" s="60" t="s">
        <v>887</v>
      </c>
      <c r="B767" s="57">
        <v>150</v>
      </c>
      <c r="C767" s="61">
        <v>335000</v>
      </c>
      <c r="D767" s="59">
        <v>860</v>
      </c>
      <c r="E767" s="62">
        <f t="shared" si="11"/>
        <v>2.5671641791044776E-3</v>
      </c>
      <c r="F767" s="59">
        <v>2321</v>
      </c>
    </row>
    <row r="768" spans="1:6" x14ac:dyDescent="0.2">
      <c r="A768" s="60" t="s">
        <v>888</v>
      </c>
      <c r="B768" s="57">
        <v>65</v>
      </c>
      <c r="C768" s="61">
        <v>225500</v>
      </c>
      <c r="D768" s="59">
        <v>750</v>
      </c>
      <c r="E768" s="62">
        <f t="shared" si="11"/>
        <v>3.3259423503325942E-3</v>
      </c>
      <c r="F768" s="59">
        <v>853.79</v>
      </c>
    </row>
    <row r="769" spans="1:6" x14ac:dyDescent="0.2">
      <c r="A769" s="60" t="s">
        <v>889</v>
      </c>
      <c r="B769" s="57">
        <v>94</v>
      </c>
      <c r="C769" s="61">
        <v>229000</v>
      </c>
      <c r="D769" s="59">
        <v>1275</v>
      </c>
      <c r="E769" s="62">
        <f t="shared" si="11"/>
        <v>5.5676855895196503E-3</v>
      </c>
      <c r="F769" s="59">
        <v>1749.58</v>
      </c>
    </row>
    <row r="770" spans="1:6" x14ac:dyDescent="0.2">
      <c r="A770" s="60" t="s">
        <v>890</v>
      </c>
      <c r="B770" s="57">
        <v>343</v>
      </c>
      <c r="C770" s="61">
        <v>421000</v>
      </c>
      <c r="D770" s="59">
        <v>1100</v>
      </c>
      <c r="E770" s="62">
        <f t="shared" ref="E770:E833" si="12">D770/C770</f>
        <v>2.6128266033254156E-3</v>
      </c>
      <c r="F770" s="59">
        <v>1567.38</v>
      </c>
    </row>
    <row r="771" spans="1:6" x14ac:dyDescent="0.2">
      <c r="A771" s="60" t="s">
        <v>891</v>
      </c>
      <c r="B771" s="57">
        <v>67</v>
      </c>
      <c r="C771" s="61">
        <v>162000</v>
      </c>
      <c r="D771" s="59">
        <v>750</v>
      </c>
      <c r="E771" s="62">
        <f t="shared" si="12"/>
        <v>4.6296296296296294E-3</v>
      </c>
      <c r="F771" s="59">
        <v>1015.1</v>
      </c>
    </row>
    <row r="772" spans="1:6" x14ac:dyDescent="0.2">
      <c r="A772" s="60" t="s">
        <v>892</v>
      </c>
      <c r="B772" s="57">
        <v>205</v>
      </c>
      <c r="C772" s="61">
        <v>339000</v>
      </c>
      <c r="D772" s="59">
        <v>1335</v>
      </c>
      <c r="E772" s="62">
        <f t="shared" si="12"/>
        <v>3.9380530973451323E-3</v>
      </c>
      <c r="F772" s="59">
        <v>2794.65</v>
      </c>
    </row>
    <row r="773" spans="1:6" x14ac:dyDescent="0.2">
      <c r="A773" s="60" t="s">
        <v>893</v>
      </c>
      <c r="B773" s="57">
        <v>55</v>
      </c>
      <c r="C773" s="61">
        <v>406381</v>
      </c>
      <c r="D773" s="59">
        <v>992.5</v>
      </c>
      <c r="E773" s="62">
        <f t="shared" si="12"/>
        <v>2.4422893786865034E-3</v>
      </c>
      <c r="F773" s="59">
        <v>6022.5</v>
      </c>
    </row>
    <row r="774" spans="1:6" x14ac:dyDescent="0.2">
      <c r="A774" s="60" t="s">
        <v>894</v>
      </c>
      <c r="B774" s="57">
        <v>53</v>
      </c>
      <c r="C774" s="61">
        <v>230000</v>
      </c>
      <c r="D774" s="59">
        <v>1020</v>
      </c>
      <c r="E774" s="62">
        <f t="shared" si="12"/>
        <v>4.434782608695652E-3</v>
      </c>
      <c r="F774" s="59">
        <v>770.74</v>
      </c>
    </row>
    <row r="775" spans="1:6" x14ac:dyDescent="0.2">
      <c r="A775" s="60" t="s">
        <v>895</v>
      </c>
      <c r="B775" s="57">
        <v>62</v>
      </c>
      <c r="C775" s="61">
        <v>520500</v>
      </c>
      <c r="D775" s="59">
        <v>2030</v>
      </c>
      <c r="E775" s="62">
        <f t="shared" si="12"/>
        <v>3.9000960614793468E-3</v>
      </c>
      <c r="F775" s="59">
        <v>6676</v>
      </c>
    </row>
    <row r="776" spans="1:6" x14ac:dyDescent="0.2">
      <c r="A776" s="60" t="s">
        <v>896</v>
      </c>
      <c r="B776" s="57">
        <v>41</v>
      </c>
      <c r="C776" s="61">
        <v>1245000</v>
      </c>
      <c r="D776" s="59">
        <v>2590</v>
      </c>
      <c r="E776" s="62">
        <f t="shared" si="12"/>
        <v>2.0803212851405622E-3</v>
      </c>
      <c r="F776" s="59">
        <v>9863.4599999999991</v>
      </c>
    </row>
    <row r="777" spans="1:6" x14ac:dyDescent="0.2">
      <c r="A777" s="60" t="s">
        <v>897</v>
      </c>
      <c r="B777" s="57">
        <v>41</v>
      </c>
      <c r="C777" s="61">
        <v>265000</v>
      </c>
      <c r="D777" s="59">
        <v>919</v>
      </c>
      <c r="E777" s="62">
        <f t="shared" si="12"/>
        <v>3.4679245283018869E-3</v>
      </c>
      <c r="F777" s="59">
        <v>4982.88</v>
      </c>
    </row>
    <row r="778" spans="1:6" x14ac:dyDescent="0.2">
      <c r="A778" s="60" t="s">
        <v>898</v>
      </c>
      <c r="B778" s="57">
        <v>40</v>
      </c>
      <c r="C778" s="61">
        <v>281960</v>
      </c>
      <c r="D778" s="59">
        <v>1125.5</v>
      </c>
      <c r="E778" s="62">
        <f t="shared" si="12"/>
        <v>3.991700950489431E-3</v>
      </c>
      <c r="F778" s="59">
        <v>3417.8</v>
      </c>
    </row>
    <row r="779" spans="1:6" x14ac:dyDescent="0.2">
      <c r="A779" s="60" t="s">
        <v>899</v>
      </c>
      <c r="B779" s="57">
        <v>34</v>
      </c>
      <c r="C779" s="61">
        <v>222500</v>
      </c>
      <c r="D779" s="59">
        <v>802.5</v>
      </c>
      <c r="E779" s="62">
        <f t="shared" si="12"/>
        <v>3.6067415730337078E-3</v>
      </c>
      <c r="F779" s="59">
        <v>905</v>
      </c>
    </row>
    <row r="780" spans="1:6" x14ac:dyDescent="0.2">
      <c r="A780" s="60" t="s">
        <v>900</v>
      </c>
      <c r="B780" s="57">
        <v>33</v>
      </c>
      <c r="C780" s="61">
        <v>590000</v>
      </c>
      <c r="D780" s="59">
        <v>1247.5</v>
      </c>
      <c r="E780" s="62">
        <f t="shared" si="12"/>
        <v>2.1144067796610168E-3</v>
      </c>
      <c r="F780" s="59">
        <v>4125.58</v>
      </c>
    </row>
    <row r="781" spans="1:6" x14ac:dyDescent="0.2">
      <c r="A781" s="60" t="s">
        <v>901</v>
      </c>
      <c r="B781" s="57">
        <v>263</v>
      </c>
      <c r="C781" s="61">
        <v>955000</v>
      </c>
      <c r="D781" s="59">
        <v>2500</v>
      </c>
      <c r="E781" s="62">
        <f t="shared" si="12"/>
        <v>2.617801047120419E-3</v>
      </c>
      <c r="F781" s="59">
        <v>9264.06</v>
      </c>
    </row>
    <row r="782" spans="1:6" x14ac:dyDescent="0.2">
      <c r="A782" s="60" t="s">
        <v>902</v>
      </c>
      <c r="B782" s="57">
        <v>651</v>
      </c>
      <c r="C782" s="61">
        <v>229500</v>
      </c>
      <c r="D782" s="59">
        <v>875</v>
      </c>
      <c r="E782" s="62">
        <f t="shared" si="12"/>
        <v>3.8126361655773421E-3</v>
      </c>
      <c r="F782" s="59">
        <v>1887.03</v>
      </c>
    </row>
    <row r="783" spans="1:6" x14ac:dyDescent="0.2">
      <c r="A783" s="60" t="s">
        <v>903</v>
      </c>
      <c r="B783" s="57">
        <v>84</v>
      </c>
      <c r="C783" s="61">
        <v>430000</v>
      </c>
      <c r="D783" s="59">
        <v>1100</v>
      </c>
      <c r="E783" s="62">
        <f t="shared" si="12"/>
        <v>2.5581395348837207E-3</v>
      </c>
      <c r="F783" s="59">
        <v>3222.58</v>
      </c>
    </row>
    <row r="784" spans="1:6" x14ac:dyDescent="0.2">
      <c r="A784" s="60" t="s">
        <v>904</v>
      </c>
      <c r="B784" s="57">
        <v>67</v>
      </c>
      <c r="C784" s="61">
        <v>724950</v>
      </c>
      <c r="D784" s="59">
        <v>1297.5</v>
      </c>
      <c r="E784" s="62">
        <f t="shared" si="12"/>
        <v>1.7897786054210634E-3</v>
      </c>
      <c r="F784" s="59">
        <v>4866.22</v>
      </c>
    </row>
    <row r="785" spans="1:6" x14ac:dyDescent="0.2">
      <c r="A785" s="60" t="s">
        <v>905</v>
      </c>
      <c r="B785" s="57">
        <v>169</v>
      </c>
      <c r="C785" s="61">
        <v>812250</v>
      </c>
      <c r="D785" s="59">
        <v>1695</v>
      </c>
      <c r="E785" s="62">
        <f t="shared" si="12"/>
        <v>2.0867959372114497E-3</v>
      </c>
      <c r="F785" s="59">
        <v>5114.3999999999996</v>
      </c>
    </row>
    <row r="786" spans="1:6" x14ac:dyDescent="0.2">
      <c r="A786" s="60" t="s">
        <v>906</v>
      </c>
      <c r="B786" s="57">
        <v>118</v>
      </c>
      <c r="C786" s="61">
        <v>235410</v>
      </c>
      <c r="D786" s="59">
        <v>1125</v>
      </c>
      <c r="E786" s="62">
        <f t="shared" si="12"/>
        <v>4.7788963935261886E-3</v>
      </c>
      <c r="F786" s="59">
        <v>3759.57</v>
      </c>
    </row>
    <row r="787" spans="1:6" x14ac:dyDescent="0.2">
      <c r="A787" s="60" t="s">
        <v>907</v>
      </c>
      <c r="B787" s="57">
        <v>497</v>
      </c>
      <c r="C787" s="61">
        <v>195000</v>
      </c>
      <c r="D787" s="59">
        <v>850</v>
      </c>
      <c r="E787" s="62">
        <f t="shared" si="12"/>
        <v>4.3589743589743588E-3</v>
      </c>
      <c r="F787" s="59">
        <v>1815.31</v>
      </c>
    </row>
    <row r="788" spans="1:6" x14ac:dyDescent="0.2">
      <c r="A788" s="60" t="s">
        <v>908</v>
      </c>
      <c r="B788" s="57">
        <v>7</v>
      </c>
      <c r="C788" s="61">
        <v>409450</v>
      </c>
      <c r="D788" s="59">
        <v>858</v>
      </c>
      <c r="E788" s="62">
        <f t="shared" si="12"/>
        <v>2.0954939553058981E-3</v>
      </c>
      <c r="F788" s="59">
        <v>4097.21</v>
      </c>
    </row>
    <row r="789" spans="1:6" x14ac:dyDescent="0.2">
      <c r="A789" s="60" t="s">
        <v>909</v>
      </c>
      <c r="B789" s="57">
        <v>151</v>
      </c>
      <c r="C789" s="61">
        <v>514719</v>
      </c>
      <c r="D789" s="59">
        <v>1165</v>
      </c>
      <c r="E789" s="62">
        <f t="shared" si="12"/>
        <v>2.2633708878048021E-3</v>
      </c>
      <c r="F789" s="59">
        <v>4719.2299999999996</v>
      </c>
    </row>
    <row r="790" spans="1:6" x14ac:dyDescent="0.2">
      <c r="A790" s="60" t="s">
        <v>910</v>
      </c>
      <c r="B790" s="57">
        <v>119</v>
      </c>
      <c r="C790" s="61">
        <v>657750</v>
      </c>
      <c r="D790" s="59">
        <v>1450</v>
      </c>
      <c r="E790" s="62">
        <f t="shared" si="12"/>
        <v>2.2044849866970735E-3</v>
      </c>
      <c r="F790" s="59">
        <v>4585.75</v>
      </c>
    </row>
    <row r="791" spans="1:6" x14ac:dyDescent="0.2">
      <c r="A791" s="60" t="s">
        <v>911</v>
      </c>
      <c r="B791" s="57">
        <v>78</v>
      </c>
      <c r="C791" s="61">
        <v>359000</v>
      </c>
      <c r="D791" s="59">
        <v>1117.5</v>
      </c>
      <c r="E791" s="62">
        <f t="shared" si="12"/>
        <v>3.1128133704735376E-3</v>
      </c>
      <c r="F791" s="59">
        <v>1753.56</v>
      </c>
    </row>
    <row r="792" spans="1:6" x14ac:dyDescent="0.2">
      <c r="A792" s="60" t="s">
        <v>912</v>
      </c>
      <c r="B792" s="57">
        <v>59</v>
      </c>
      <c r="C792" s="61">
        <v>510000</v>
      </c>
      <c r="D792" s="59">
        <v>1340</v>
      </c>
      <c r="E792" s="62">
        <f t="shared" si="12"/>
        <v>2.6274509803921567E-3</v>
      </c>
      <c r="F792" s="59">
        <v>2087.08</v>
      </c>
    </row>
    <row r="793" spans="1:6" x14ac:dyDescent="0.2">
      <c r="A793" s="60" t="s">
        <v>913</v>
      </c>
      <c r="B793" s="57">
        <v>137</v>
      </c>
      <c r="C793" s="61">
        <v>320450</v>
      </c>
      <c r="D793" s="59">
        <v>1195</v>
      </c>
      <c r="E793" s="62">
        <f t="shared" si="12"/>
        <v>3.7291309096582929E-3</v>
      </c>
      <c r="F793" s="59">
        <v>2817.67</v>
      </c>
    </row>
    <row r="794" spans="1:6" x14ac:dyDescent="0.2">
      <c r="A794" s="60" t="s">
        <v>914</v>
      </c>
      <c r="B794" s="57">
        <v>86</v>
      </c>
      <c r="C794" s="61">
        <v>980000</v>
      </c>
      <c r="D794" s="59">
        <v>1941</v>
      </c>
      <c r="E794" s="62">
        <f t="shared" si="12"/>
        <v>1.9806122448979592E-3</v>
      </c>
      <c r="F794" s="59">
        <v>7134.5</v>
      </c>
    </row>
    <row r="795" spans="1:6" x14ac:dyDescent="0.2">
      <c r="A795" s="60" t="s">
        <v>915</v>
      </c>
      <c r="B795" s="57">
        <v>69</v>
      </c>
      <c r="C795" s="61">
        <v>577500</v>
      </c>
      <c r="D795" s="59">
        <v>1547.5</v>
      </c>
      <c r="E795" s="62">
        <f t="shared" si="12"/>
        <v>2.6796536796536798E-3</v>
      </c>
      <c r="F795" s="59">
        <v>4536.72</v>
      </c>
    </row>
    <row r="796" spans="1:6" x14ac:dyDescent="0.2">
      <c r="A796" s="60" t="s">
        <v>916</v>
      </c>
      <c r="B796" s="57">
        <v>1526</v>
      </c>
      <c r="C796" s="61">
        <v>327500</v>
      </c>
      <c r="D796" s="59">
        <v>1229</v>
      </c>
      <c r="E796" s="62">
        <f t="shared" si="12"/>
        <v>3.7526717557251907E-3</v>
      </c>
      <c r="F796" s="59">
        <v>3039.48</v>
      </c>
    </row>
    <row r="797" spans="1:6" x14ac:dyDescent="0.2">
      <c r="A797" s="60" t="s">
        <v>917</v>
      </c>
      <c r="B797" s="57">
        <v>139</v>
      </c>
      <c r="C797" s="61">
        <v>365500</v>
      </c>
      <c r="D797" s="59">
        <v>1265</v>
      </c>
      <c r="E797" s="62">
        <f t="shared" si="12"/>
        <v>3.4610123119015049E-3</v>
      </c>
      <c r="F797" s="59">
        <v>3208.08</v>
      </c>
    </row>
    <row r="798" spans="1:6" x14ac:dyDescent="0.2">
      <c r="A798" s="60" t="s">
        <v>918</v>
      </c>
      <c r="B798" s="57">
        <v>66</v>
      </c>
      <c r="C798" s="61">
        <v>256000</v>
      </c>
      <c r="D798" s="59">
        <v>812.5</v>
      </c>
      <c r="E798" s="62">
        <f t="shared" si="12"/>
        <v>3.173828125E-3</v>
      </c>
      <c r="F798" s="59">
        <v>2026.36</v>
      </c>
    </row>
    <row r="799" spans="1:6" x14ac:dyDescent="0.2">
      <c r="A799" s="60" t="s">
        <v>919</v>
      </c>
      <c r="B799" s="57">
        <v>66</v>
      </c>
      <c r="C799" s="61">
        <v>172000</v>
      </c>
      <c r="D799" s="59">
        <v>795</v>
      </c>
      <c r="E799" s="62">
        <f t="shared" si="12"/>
        <v>4.6220930232558138E-3</v>
      </c>
      <c r="F799" s="59">
        <v>3200.37</v>
      </c>
    </row>
    <row r="800" spans="1:6" x14ac:dyDescent="0.2">
      <c r="A800" s="60" t="s">
        <v>920</v>
      </c>
      <c r="B800" s="57">
        <v>4</v>
      </c>
      <c r="C800" s="61">
        <v>462471</v>
      </c>
      <c r="D800" s="59">
        <v>960</v>
      </c>
      <c r="E800" s="62">
        <f t="shared" si="12"/>
        <v>2.0758058343117729E-3</v>
      </c>
      <c r="F800" s="59">
        <v>4280.76</v>
      </c>
    </row>
    <row r="801" spans="1:6" x14ac:dyDescent="0.2">
      <c r="A801" s="60" t="s">
        <v>921</v>
      </c>
      <c r="B801" s="57">
        <v>133</v>
      </c>
      <c r="C801" s="61">
        <v>430000</v>
      </c>
      <c r="D801" s="59">
        <v>1350</v>
      </c>
      <c r="E801" s="62">
        <f t="shared" si="12"/>
        <v>3.1395348837209304E-3</v>
      </c>
      <c r="F801" s="59">
        <v>3668.52</v>
      </c>
    </row>
    <row r="802" spans="1:6" x14ac:dyDescent="0.2">
      <c r="A802" s="60" t="s">
        <v>922</v>
      </c>
      <c r="B802" s="57">
        <v>67</v>
      </c>
      <c r="C802" s="61">
        <v>275000</v>
      </c>
      <c r="D802" s="59">
        <v>1020</v>
      </c>
      <c r="E802" s="62">
        <f t="shared" si="12"/>
        <v>3.7090909090909093E-3</v>
      </c>
      <c r="F802" s="59">
        <v>2289</v>
      </c>
    </row>
    <row r="803" spans="1:6" x14ac:dyDescent="0.2">
      <c r="A803" s="60" t="s">
        <v>923</v>
      </c>
      <c r="B803" s="57">
        <v>118</v>
      </c>
      <c r="C803" s="61">
        <v>680500</v>
      </c>
      <c r="D803" s="59">
        <v>1779.5</v>
      </c>
      <c r="E803" s="62">
        <f t="shared" si="12"/>
        <v>2.6149889786921381E-3</v>
      </c>
      <c r="F803" s="59">
        <v>5799.6</v>
      </c>
    </row>
    <row r="804" spans="1:6" x14ac:dyDescent="0.2">
      <c r="A804" s="60" t="s">
        <v>924</v>
      </c>
      <c r="B804" s="57">
        <v>91</v>
      </c>
      <c r="C804" s="61">
        <v>292500</v>
      </c>
      <c r="D804" s="59">
        <v>900</v>
      </c>
      <c r="E804" s="62">
        <f t="shared" si="12"/>
        <v>3.0769230769230769E-3</v>
      </c>
      <c r="F804" s="59">
        <v>1062.58</v>
      </c>
    </row>
    <row r="805" spans="1:6" x14ac:dyDescent="0.2">
      <c r="A805" s="60" t="s">
        <v>925</v>
      </c>
      <c r="B805" s="57">
        <v>42</v>
      </c>
      <c r="C805" s="61">
        <v>159000</v>
      </c>
      <c r="D805" s="59">
        <v>700</v>
      </c>
      <c r="E805" s="62">
        <f t="shared" si="12"/>
        <v>4.4025157232704401E-3</v>
      </c>
      <c r="F805" s="59">
        <v>1310.3</v>
      </c>
    </row>
    <row r="806" spans="1:6" x14ac:dyDescent="0.2">
      <c r="A806" s="60" t="s">
        <v>926</v>
      </c>
      <c r="B806" s="57">
        <v>225</v>
      </c>
      <c r="C806" s="61">
        <v>266500</v>
      </c>
      <c r="D806" s="59">
        <v>995</v>
      </c>
      <c r="E806" s="62">
        <f t="shared" si="12"/>
        <v>3.7335834896810509E-3</v>
      </c>
      <c r="F806" s="59">
        <v>2219.42</v>
      </c>
    </row>
    <row r="807" spans="1:6" x14ac:dyDescent="0.2">
      <c r="A807" s="60" t="s">
        <v>927</v>
      </c>
      <c r="B807" s="57">
        <v>134</v>
      </c>
      <c r="C807" s="61">
        <v>642000</v>
      </c>
      <c r="D807" s="59">
        <v>1900</v>
      </c>
      <c r="E807" s="62">
        <f t="shared" si="12"/>
        <v>2.9595015576323988E-3</v>
      </c>
      <c r="F807" s="59">
        <v>5224.12</v>
      </c>
    </row>
    <row r="808" spans="1:6" x14ac:dyDescent="0.2">
      <c r="A808" s="60" t="s">
        <v>928</v>
      </c>
      <c r="B808" s="57">
        <v>67</v>
      </c>
      <c r="C808" s="61">
        <v>502000</v>
      </c>
      <c r="D808" s="59">
        <v>1750</v>
      </c>
      <c r="E808" s="62">
        <f t="shared" si="12"/>
        <v>3.4860557768924302E-3</v>
      </c>
      <c r="F808" s="59">
        <v>4685</v>
      </c>
    </row>
    <row r="809" spans="1:6" x14ac:dyDescent="0.2">
      <c r="A809" s="60" t="s">
        <v>929</v>
      </c>
      <c r="B809" s="57">
        <v>179</v>
      </c>
      <c r="C809" s="61">
        <v>350000</v>
      </c>
      <c r="D809" s="59">
        <v>1300</v>
      </c>
      <c r="E809" s="62">
        <f t="shared" si="12"/>
        <v>3.7142857142857142E-3</v>
      </c>
      <c r="F809" s="59">
        <v>3043.21</v>
      </c>
    </row>
    <row r="810" spans="1:6" x14ac:dyDescent="0.2">
      <c r="A810" s="60" t="s">
        <v>930</v>
      </c>
      <c r="B810" s="57">
        <v>136</v>
      </c>
      <c r="C810" s="61">
        <v>535000</v>
      </c>
      <c r="D810" s="59">
        <v>3000</v>
      </c>
      <c r="E810" s="62">
        <f t="shared" si="12"/>
        <v>5.6074766355140183E-3</v>
      </c>
      <c r="F810" s="59">
        <v>4398.78</v>
      </c>
    </row>
    <row r="811" spans="1:6" x14ac:dyDescent="0.2">
      <c r="A811" s="60" t="s">
        <v>931</v>
      </c>
      <c r="B811" s="57">
        <v>165</v>
      </c>
      <c r="C811" s="61">
        <v>337500</v>
      </c>
      <c r="D811" s="59">
        <v>1226</v>
      </c>
      <c r="E811" s="62">
        <f t="shared" si="12"/>
        <v>3.6325925925925926E-3</v>
      </c>
      <c r="F811" s="59">
        <v>2999.54</v>
      </c>
    </row>
    <row r="812" spans="1:6" x14ac:dyDescent="0.2">
      <c r="A812" s="60" t="s">
        <v>932</v>
      </c>
      <c r="B812" s="57">
        <v>146</v>
      </c>
      <c r="C812" s="61">
        <v>646000</v>
      </c>
      <c r="D812" s="59">
        <v>1305</v>
      </c>
      <c r="E812" s="62">
        <f t="shared" si="12"/>
        <v>2.0201238390092878E-3</v>
      </c>
      <c r="F812" s="59">
        <v>5059.9399999999996</v>
      </c>
    </row>
    <row r="813" spans="1:6" x14ac:dyDescent="0.2">
      <c r="A813" s="60" t="s">
        <v>933</v>
      </c>
      <c r="B813" s="57">
        <v>172</v>
      </c>
      <c r="C813" s="61">
        <v>495000</v>
      </c>
      <c r="D813" s="59">
        <v>1400</v>
      </c>
      <c r="E813" s="62">
        <f t="shared" si="12"/>
        <v>2.8282828282828283E-3</v>
      </c>
      <c r="F813" s="59">
        <v>4553.09</v>
      </c>
    </row>
    <row r="814" spans="1:6" x14ac:dyDescent="0.2">
      <c r="A814" s="60" t="s">
        <v>934</v>
      </c>
      <c r="B814" s="57">
        <v>105</v>
      </c>
      <c r="C814" s="61">
        <v>352300</v>
      </c>
      <c r="D814" s="59">
        <v>1695</v>
      </c>
      <c r="E814" s="62">
        <f t="shared" si="12"/>
        <v>4.8112404200965084E-3</v>
      </c>
      <c r="F814" s="59">
        <v>2761.92</v>
      </c>
    </row>
    <row r="815" spans="1:6" x14ac:dyDescent="0.2">
      <c r="A815" s="60" t="s">
        <v>935</v>
      </c>
      <c r="B815" s="57">
        <v>125</v>
      </c>
      <c r="C815" s="61">
        <v>400500</v>
      </c>
      <c r="D815" s="59">
        <v>1200</v>
      </c>
      <c r="E815" s="62">
        <f t="shared" si="12"/>
        <v>2.9962546816479402E-3</v>
      </c>
      <c r="F815" s="59">
        <v>2660.05</v>
      </c>
    </row>
    <row r="816" spans="1:6" x14ac:dyDescent="0.2">
      <c r="A816" s="60" t="s">
        <v>936</v>
      </c>
      <c r="B816" s="57">
        <v>255</v>
      </c>
      <c r="C816" s="61">
        <v>300000</v>
      </c>
      <c r="D816" s="59">
        <v>950</v>
      </c>
      <c r="E816" s="62">
        <f t="shared" si="12"/>
        <v>3.1666666666666666E-3</v>
      </c>
      <c r="F816" s="59">
        <v>1820.16</v>
      </c>
    </row>
    <row r="817" spans="1:6" x14ac:dyDescent="0.2">
      <c r="A817" s="60" t="s">
        <v>937</v>
      </c>
      <c r="B817" s="57">
        <v>15</v>
      </c>
      <c r="C817" s="61">
        <v>155000</v>
      </c>
      <c r="D817" s="59">
        <v>650</v>
      </c>
      <c r="E817" s="62">
        <f t="shared" si="12"/>
        <v>4.193548387096774E-3</v>
      </c>
      <c r="F817" s="59">
        <v>767.44</v>
      </c>
    </row>
    <row r="818" spans="1:6" x14ac:dyDescent="0.2">
      <c r="A818" s="60" t="s">
        <v>938</v>
      </c>
      <c r="B818" s="57">
        <v>26</v>
      </c>
      <c r="C818" s="61">
        <v>190287</v>
      </c>
      <c r="D818" s="59">
        <v>717.5</v>
      </c>
      <c r="E818" s="62">
        <f t="shared" si="12"/>
        <v>3.770620168482345E-3</v>
      </c>
      <c r="F818" s="59">
        <v>2148.96</v>
      </c>
    </row>
    <row r="819" spans="1:6" x14ac:dyDescent="0.2">
      <c r="A819" s="60" t="s">
        <v>939</v>
      </c>
      <c r="B819" s="57">
        <v>163</v>
      </c>
      <c r="C819" s="61">
        <v>700000</v>
      </c>
      <c r="D819" s="59">
        <v>1700</v>
      </c>
      <c r="E819" s="62">
        <f t="shared" si="12"/>
        <v>2.4285714285714284E-3</v>
      </c>
      <c r="F819" s="59">
        <v>3766.88</v>
      </c>
    </row>
    <row r="820" spans="1:6" x14ac:dyDescent="0.2">
      <c r="A820" s="60" t="s">
        <v>940</v>
      </c>
      <c r="B820" s="57">
        <v>66</v>
      </c>
      <c r="C820" s="61">
        <v>504160</v>
      </c>
      <c r="D820" s="59">
        <v>1699</v>
      </c>
      <c r="E820" s="62">
        <f t="shared" si="12"/>
        <v>3.3699619168517931E-3</v>
      </c>
      <c r="F820" s="59">
        <v>3888.04</v>
      </c>
    </row>
    <row r="821" spans="1:6" x14ac:dyDescent="0.2">
      <c r="A821" s="60" t="s">
        <v>941</v>
      </c>
      <c r="B821" s="57">
        <v>107</v>
      </c>
      <c r="C821" s="61">
        <v>1015000</v>
      </c>
      <c r="D821" s="59">
        <v>2290</v>
      </c>
      <c r="E821" s="62">
        <f t="shared" si="12"/>
        <v>2.2561576354679803E-3</v>
      </c>
      <c r="F821" s="59">
        <v>8254.98</v>
      </c>
    </row>
    <row r="822" spans="1:6" x14ac:dyDescent="0.2">
      <c r="A822" s="60" t="s">
        <v>942</v>
      </c>
      <c r="B822" s="57">
        <v>66</v>
      </c>
      <c r="C822" s="61">
        <v>365000</v>
      </c>
      <c r="D822" s="59">
        <v>1695</v>
      </c>
      <c r="E822" s="62">
        <f t="shared" si="12"/>
        <v>4.6438356164383559E-3</v>
      </c>
      <c r="F822" s="59">
        <v>6484.32</v>
      </c>
    </row>
    <row r="823" spans="1:6" x14ac:dyDescent="0.2">
      <c r="A823" s="60" t="s">
        <v>943</v>
      </c>
      <c r="B823" s="57">
        <v>67</v>
      </c>
      <c r="C823" s="61">
        <v>235034</v>
      </c>
      <c r="D823" s="59">
        <v>810</v>
      </c>
      <c r="E823" s="62">
        <f t="shared" si="12"/>
        <v>3.4463098955895741E-3</v>
      </c>
      <c r="F823" s="59">
        <v>2060</v>
      </c>
    </row>
    <row r="824" spans="1:6" x14ac:dyDescent="0.2">
      <c r="A824" s="60" t="s">
        <v>944</v>
      </c>
      <c r="B824" s="57">
        <v>84</v>
      </c>
      <c r="C824" s="61">
        <v>395000</v>
      </c>
      <c r="D824" s="59">
        <v>1100</v>
      </c>
      <c r="E824" s="62">
        <f t="shared" si="12"/>
        <v>2.7848101265822785E-3</v>
      </c>
      <c r="F824" s="59">
        <v>2660.96</v>
      </c>
    </row>
    <row r="825" spans="1:6" x14ac:dyDescent="0.2">
      <c r="A825" s="60" t="s">
        <v>945</v>
      </c>
      <c r="B825" s="57">
        <v>39</v>
      </c>
      <c r="C825" s="61">
        <v>472000</v>
      </c>
      <c r="D825" s="59">
        <v>1010</v>
      </c>
      <c r="E825" s="62">
        <f t="shared" si="12"/>
        <v>2.1398305084745764E-3</v>
      </c>
      <c r="F825" s="59">
        <v>1851.88</v>
      </c>
    </row>
    <row r="826" spans="1:6" x14ac:dyDescent="0.2">
      <c r="A826" s="60" t="s">
        <v>946</v>
      </c>
      <c r="B826" s="57">
        <v>41</v>
      </c>
      <c r="C826" s="61">
        <v>360000</v>
      </c>
      <c r="D826" s="59">
        <v>912.5</v>
      </c>
      <c r="E826" s="62">
        <f t="shared" si="12"/>
        <v>2.5347222222222221E-3</v>
      </c>
      <c r="F826" s="59">
        <v>4050</v>
      </c>
    </row>
    <row r="827" spans="1:6" x14ac:dyDescent="0.2">
      <c r="A827" s="60" t="s">
        <v>947</v>
      </c>
      <c r="B827" s="57">
        <v>171</v>
      </c>
      <c r="C827" s="61">
        <v>400529</v>
      </c>
      <c r="D827" s="59">
        <v>1500</v>
      </c>
      <c r="E827" s="62">
        <f t="shared" si="12"/>
        <v>3.7450471751109158E-3</v>
      </c>
      <c r="F827" s="59">
        <v>6901.85</v>
      </c>
    </row>
    <row r="828" spans="1:6" x14ac:dyDescent="0.2">
      <c r="A828" s="60" t="s">
        <v>948</v>
      </c>
      <c r="B828" s="57">
        <v>26</v>
      </c>
      <c r="C828" s="61">
        <v>123000</v>
      </c>
      <c r="D828" s="59">
        <v>750</v>
      </c>
      <c r="E828" s="62">
        <f t="shared" si="12"/>
        <v>6.0975609756097563E-3</v>
      </c>
      <c r="F828" s="59">
        <v>2295.06</v>
      </c>
    </row>
    <row r="829" spans="1:6" x14ac:dyDescent="0.2">
      <c r="A829" s="60" t="s">
        <v>949</v>
      </c>
      <c r="B829" s="57">
        <v>41</v>
      </c>
      <c r="C829" s="61">
        <v>290000</v>
      </c>
      <c r="D829" s="59">
        <v>1050</v>
      </c>
      <c r="E829" s="62">
        <f t="shared" si="12"/>
        <v>3.620689655172414E-3</v>
      </c>
      <c r="F829" s="59">
        <v>1355.64</v>
      </c>
    </row>
    <row r="830" spans="1:6" x14ac:dyDescent="0.2">
      <c r="A830" s="60" t="s">
        <v>950</v>
      </c>
      <c r="B830" s="57">
        <v>321</v>
      </c>
      <c r="C830" s="61">
        <v>354550</v>
      </c>
      <c r="D830" s="59">
        <v>2335</v>
      </c>
      <c r="E830" s="62">
        <f t="shared" si="12"/>
        <v>6.5858130023974054E-3</v>
      </c>
      <c r="F830" s="59">
        <v>4090.35</v>
      </c>
    </row>
    <row r="831" spans="1:6" x14ac:dyDescent="0.2">
      <c r="A831" s="60" t="s">
        <v>951</v>
      </c>
      <c r="B831" s="57">
        <v>497</v>
      </c>
      <c r="C831" s="61">
        <v>230000</v>
      </c>
      <c r="D831" s="59">
        <v>860</v>
      </c>
      <c r="E831" s="62">
        <f t="shared" si="12"/>
        <v>3.7391304347826086E-3</v>
      </c>
      <c r="F831" s="59">
        <v>1534.02</v>
      </c>
    </row>
    <row r="832" spans="1:6" x14ac:dyDescent="0.2">
      <c r="A832" s="60" t="s">
        <v>952</v>
      </c>
      <c r="B832" s="57">
        <v>360</v>
      </c>
      <c r="C832" s="61">
        <v>491000</v>
      </c>
      <c r="D832" s="59">
        <v>1100</v>
      </c>
      <c r="E832" s="62">
        <f t="shared" si="12"/>
        <v>2.2403258655804481E-3</v>
      </c>
      <c r="F832" s="59">
        <v>2058.38</v>
      </c>
    </row>
    <row r="833" spans="1:6" x14ac:dyDescent="0.2">
      <c r="A833" s="60" t="s">
        <v>953</v>
      </c>
      <c r="B833" s="57">
        <v>76</v>
      </c>
      <c r="C833" s="61">
        <v>117450</v>
      </c>
      <c r="D833" s="59">
        <v>705</v>
      </c>
      <c r="E833" s="62">
        <f t="shared" si="12"/>
        <v>6.0025542784163475E-3</v>
      </c>
      <c r="F833" s="59">
        <v>2451.58</v>
      </c>
    </row>
    <row r="834" spans="1:6" x14ac:dyDescent="0.2">
      <c r="A834" s="60" t="s">
        <v>954</v>
      </c>
      <c r="B834" s="57">
        <v>106</v>
      </c>
      <c r="C834" s="61">
        <v>513500</v>
      </c>
      <c r="D834" s="59">
        <v>1475</v>
      </c>
      <c r="E834" s="62">
        <f t="shared" ref="E834:E897" si="13">D834/C834</f>
        <v>2.872444011684518E-3</v>
      </c>
      <c r="F834" s="59">
        <v>3952.72</v>
      </c>
    </row>
    <row r="835" spans="1:6" x14ac:dyDescent="0.2">
      <c r="A835" s="60" t="s">
        <v>955</v>
      </c>
      <c r="B835" s="57">
        <v>35</v>
      </c>
      <c r="C835" s="61">
        <v>920000</v>
      </c>
      <c r="D835" s="59">
        <v>2300</v>
      </c>
      <c r="E835" s="62">
        <f t="shared" si="13"/>
        <v>2.5000000000000001E-3</v>
      </c>
      <c r="F835" s="59">
        <v>6915</v>
      </c>
    </row>
    <row r="836" spans="1:6" x14ac:dyDescent="0.2">
      <c r="A836" s="60" t="s">
        <v>956</v>
      </c>
      <c r="B836" s="57">
        <v>61</v>
      </c>
      <c r="C836" s="61">
        <v>550000</v>
      </c>
      <c r="D836" s="59">
        <v>1700</v>
      </c>
      <c r="E836" s="62">
        <f t="shared" si="13"/>
        <v>3.0909090909090908E-3</v>
      </c>
      <c r="F836" s="59">
        <v>2392.67</v>
      </c>
    </row>
    <row r="837" spans="1:6" x14ac:dyDescent="0.2">
      <c r="A837" s="60" t="s">
        <v>957</v>
      </c>
      <c r="B837" s="57">
        <v>136</v>
      </c>
      <c r="C837" s="61">
        <v>513347</v>
      </c>
      <c r="D837" s="59">
        <v>1355</v>
      </c>
      <c r="E837" s="62">
        <f t="shared" si="13"/>
        <v>2.639540116139765E-3</v>
      </c>
      <c r="F837" s="59">
        <v>6840.55</v>
      </c>
    </row>
    <row r="838" spans="1:6" x14ac:dyDescent="0.2">
      <c r="A838" s="60" t="s">
        <v>958</v>
      </c>
      <c r="B838" s="57">
        <v>1449</v>
      </c>
      <c r="C838" s="61">
        <v>240000</v>
      </c>
      <c r="D838" s="59">
        <v>1395</v>
      </c>
      <c r="E838" s="62">
        <f t="shared" si="13"/>
        <v>5.8125E-3</v>
      </c>
      <c r="F838" s="59">
        <v>1752.55</v>
      </c>
    </row>
    <row r="839" spans="1:6" x14ac:dyDescent="0.2">
      <c r="A839" s="60" t="s">
        <v>959</v>
      </c>
      <c r="B839" s="57">
        <v>1633</v>
      </c>
      <c r="C839" s="61">
        <v>438000</v>
      </c>
      <c r="D839" s="59">
        <v>960</v>
      </c>
      <c r="E839" s="62">
        <f t="shared" si="13"/>
        <v>2.1917808219178081E-3</v>
      </c>
      <c r="F839" s="59">
        <v>1530.9</v>
      </c>
    </row>
    <row r="840" spans="1:6" x14ac:dyDescent="0.2">
      <c r="A840" s="60" t="s">
        <v>960</v>
      </c>
      <c r="B840" s="57">
        <v>41</v>
      </c>
      <c r="C840" s="61">
        <v>411000</v>
      </c>
      <c r="D840" s="59">
        <v>1450</v>
      </c>
      <c r="E840" s="62">
        <f t="shared" si="13"/>
        <v>3.5279805352798053E-3</v>
      </c>
      <c r="F840" s="59">
        <v>2333.65</v>
      </c>
    </row>
    <row r="841" spans="1:6" x14ac:dyDescent="0.2">
      <c r="A841" s="60" t="s">
        <v>961</v>
      </c>
      <c r="B841" s="57">
        <v>81</v>
      </c>
      <c r="C841" s="61">
        <v>280000</v>
      </c>
      <c r="D841" s="59">
        <v>1206.5</v>
      </c>
      <c r="E841" s="62">
        <f t="shared" si="13"/>
        <v>4.3089285714285712E-3</v>
      </c>
      <c r="F841" s="59">
        <v>2274.5300000000002</v>
      </c>
    </row>
    <row r="842" spans="1:6" x14ac:dyDescent="0.2">
      <c r="A842" s="60" t="s">
        <v>962</v>
      </c>
      <c r="B842" s="57">
        <v>562</v>
      </c>
      <c r="C842" s="61">
        <v>205750</v>
      </c>
      <c r="D842" s="59">
        <v>1077</v>
      </c>
      <c r="E842" s="62">
        <f t="shared" si="13"/>
        <v>5.2345078979343868E-3</v>
      </c>
      <c r="F842" s="59">
        <v>522.19000000000005</v>
      </c>
    </row>
    <row r="843" spans="1:6" x14ac:dyDescent="0.2">
      <c r="A843" s="60" t="s">
        <v>963</v>
      </c>
      <c r="B843" s="57">
        <v>32</v>
      </c>
      <c r="C843" s="61">
        <v>196500</v>
      </c>
      <c r="D843" s="59">
        <v>997.5</v>
      </c>
      <c r="E843" s="62">
        <f t="shared" si="13"/>
        <v>5.0763358778625955E-3</v>
      </c>
      <c r="F843" s="59">
        <v>3456</v>
      </c>
    </row>
    <row r="844" spans="1:6" x14ac:dyDescent="0.2">
      <c r="A844" s="60" t="s">
        <v>964</v>
      </c>
      <c r="B844" s="57">
        <v>53</v>
      </c>
      <c r="C844" s="61">
        <v>499000</v>
      </c>
      <c r="D844" s="59">
        <v>1250</v>
      </c>
      <c r="E844" s="62">
        <f t="shared" si="13"/>
        <v>2.5050100200400801E-3</v>
      </c>
      <c r="F844" s="59">
        <v>3838.09</v>
      </c>
    </row>
    <row r="845" spans="1:6" x14ac:dyDescent="0.2">
      <c r="A845" s="60" t="s">
        <v>965</v>
      </c>
      <c r="B845" s="57">
        <v>123</v>
      </c>
      <c r="C845" s="61">
        <v>315000</v>
      </c>
      <c r="D845" s="59">
        <v>1695</v>
      </c>
      <c r="E845" s="62">
        <f t="shared" si="13"/>
        <v>5.3809523809523812E-3</v>
      </c>
      <c r="F845" s="59">
        <v>6712.92</v>
      </c>
    </row>
    <row r="846" spans="1:6" x14ac:dyDescent="0.2">
      <c r="A846" s="60" t="s">
        <v>966</v>
      </c>
      <c r="B846" s="57">
        <v>215</v>
      </c>
      <c r="C846" s="61">
        <v>528800</v>
      </c>
      <c r="D846" s="59">
        <v>1283</v>
      </c>
      <c r="E846" s="62">
        <f t="shared" si="13"/>
        <v>2.4262481089258698E-3</v>
      </c>
      <c r="F846" s="59">
        <v>6601.37</v>
      </c>
    </row>
    <row r="847" spans="1:6" x14ac:dyDescent="0.2">
      <c r="A847" s="60" t="s">
        <v>967</v>
      </c>
      <c r="B847" s="57">
        <v>109</v>
      </c>
      <c r="C847" s="61">
        <v>305000</v>
      </c>
      <c r="D847" s="59">
        <v>1014</v>
      </c>
      <c r="E847" s="62">
        <f t="shared" si="13"/>
        <v>3.324590163934426E-3</v>
      </c>
      <c r="F847" s="59">
        <v>2392.9699999999998</v>
      </c>
    </row>
    <row r="848" spans="1:6" x14ac:dyDescent="0.2">
      <c r="A848" s="60" t="s">
        <v>968</v>
      </c>
      <c r="B848" s="57">
        <v>74</v>
      </c>
      <c r="C848" s="61">
        <v>525000</v>
      </c>
      <c r="D848" s="59">
        <v>1600</v>
      </c>
      <c r="E848" s="62">
        <f t="shared" si="13"/>
        <v>3.0476190476190477E-3</v>
      </c>
      <c r="F848" s="59">
        <v>6217</v>
      </c>
    </row>
    <row r="849" spans="1:6" x14ac:dyDescent="0.2">
      <c r="A849" s="60" t="s">
        <v>969</v>
      </c>
      <c r="B849" s="57">
        <v>54</v>
      </c>
      <c r="C849" s="61">
        <v>324354</v>
      </c>
      <c r="D849" s="59">
        <v>717.5</v>
      </c>
      <c r="E849" s="62">
        <f t="shared" si="13"/>
        <v>2.2120892604993309E-3</v>
      </c>
      <c r="F849" s="59">
        <v>1592.98</v>
      </c>
    </row>
    <row r="850" spans="1:6" x14ac:dyDescent="0.2">
      <c r="A850" s="60" t="s">
        <v>970</v>
      </c>
      <c r="B850" s="57">
        <v>14</v>
      </c>
      <c r="C850" s="61">
        <v>217500</v>
      </c>
      <c r="D850" s="59">
        <v>850</v>
      </c>
      <c r="E850" s="62">
        <f t="shared" si="13"/>
        <v>3.908045977011494E-3</v>
      </c>
      <c r="F850" s="59">
        <v>1747.9</v>
      </c>
    </row>
    <row r="851" spans="1:6" x14ac:dyDescent="0.2">
      <c r="A851" s="60" t="s">
        <v>971</v>
      </c>
      <c r="B851" s="57">
        <v>60</v>
      </c>
      <c r="C851" s="61">
        <v>620000</v>
      </c>
      <c r="D851" s="59">
        <v>1506</v>
      </c>
      <c r="E851" s="62">
        <f t="shared" si="13"/>
        <v>2.4290322580645162E-3</v>
      </c>
      <c r="F851" s="59">
        <v>4831.58</v>
      </c>
    </row>
    <row r="852" spans="1:6" x14ac:dyDescent="0.2">
      <c r="A852" s="60" t="s">
        <v>972</v>
      </c>
      <c r="B852" s="57">
        <v>282</v>
      </c>
      <c r="C852" s="61">
        <v>350000</v>
      </c>
      <c r="D852" s="59">
        <v>1501</v>
      </c>
      <c r="E852" s="62">
        <f t="shared" si="13"/>
        <v>4.2885714285714289E-3</v>
      </c>
      <c r="F852" s="59">
        <v>3827.46</v>
      </c>
    </row>
    <row r="853" spans="1:6" x14ac:dyDescent="0.2">
      <c r="A853" s="60" t="s">
        <v>973</v>
      </c>
      <c r="B853" s="57">
        <v>35</v>
      </c>
      <c r="C853" s="61">
        <v>107000</v>
      </c>
      <c r="D853" s="59">
        <v>1500</v>
      </c>
      <c r="E853" s="62">
        <f t="shared" si="13"/>
        <v>1.4018691588785047E-2</v>
      </c>
      <c r="F853" s="59">
        <v>801</v>
      </c>
    </row>
    <row r="854" spans="1:6" x14ac:dyDescent="0.2">
      <c r="A854" s="60" t="s">
        <v>974</v>
      </c>
      <c r="B854" s="57">
        <v>45</v>
      </c>
      <c r="C854" s="61">
        <v>220000</v>
      </c>
      <c r="D854" s="59">
        <v>1200</v>
      </c>
      <c r="E854" s="62">
        <f t="shared" si="13"/>
        <v>5.454545454545455E-3</v>
      </c>
      <c r="F854" s="59">
        <v>810.2</v>
      </c>
    </row>
    <row r="855" spans="1:6" x14ac:dyDescent="0.2">
      <c r="A855" s="60" t="s">
        <v>975</v>
      </c>
      <c r="B855" s="57">
        <v>68</v>
      </c>
      <c r="C855" s="61">
        <v>785000</v>
      </c>
      <c r="D855" s="59">
        <v>2000</v>
      </c>
      <c r="E855" s="62">
        <f t="shared" si="13"/>
        <v>2.5477707006369425E-3</v>
      </c>
      <c r="F855" s="59">
        <v>5016.72</v>
      </c>
    </row>
    <row r="856" spans="1:6" x14ac:dyDescent="0.2">
      <c r="A856" s="60" t="s">
        <v>976</v>
      </c>
      <c r="B856" s="57">
        <v>69</v>
      </c>
      <c r="C856" s="61">
        <v>683750</v>
      </c>
      <c r="D856" s="59">
        <v>2100</v>
      </c>
      <c r="E856" s="62">
        <f t="shared" si="13"/>
        <v>3.0712979890310786E-3</v>
      </c>
      <c r="F856" s="59">
        <v>6216.54</v>
      </c>
    </row>
    <row r="857" spans="1:6" x14ac:dyDescent="0.2">
      <c r="A857" s="60" t="s">
        <v>977</v>
      </c>
      <c r="B857" s="57">
        <v>44</v>
      </c>
      <c r="C857" s="61">
        <v>290000</v>
      </c>
      <c r="D857" s="59">
        <v>1245</v>
      </c>
      <c r="E857" s="62">
        <f t="shared" si="13"/>
        <v>4.2931034482758621E-3</v>
      </c>
      <c r="F857" s="59">
        <v>2738</v>
      </c>
    </row>
    <row r="858" spans="1:6" x14ac:dyDescent="0.2">
      <c r="A858" s="60" t="s">
        <v>978</v>
      </c>
      <c r="B858" s="57">
        <v>38</v>
      </c>
      <c r="C858" s="61">
        <v>375000</v>
      </c>
      <c r="D858" s="59">
        <v>700</v>
      </c>
      <c r="E858" s="62">
        <f t="shared" si="13"/>
        <v>1.8666666666666666E-3</v>
      </c>
      <c r="F858" s="59">
        <v>2949.85</v>
      </c>
    </row>
    <row r="859" spans="1:6" x14ac:dyDescent="0.2">
      <c r="A859" s="60" t="s">
        <v>979</v>
      </c>
      <c r="B859" s="57">
        <v>248</v>
      </c>
      <c r="C859" s="61">
        <v>292500</v>
      </c>
      <c r="D859" s="59">
        <v>1519</v>
      </c>
      <c r="E859" s="62">
        <f t="shared" si="13"/>
        <v>5.1931623931623936E-3</v>
      </c>
      <c r="F859" s="59">
        <v>2642.47</v>
      </c>
    </row>
    <row r="860" spans="1:6" x14ac:dyDescent="0.2">
      <c r="A860" s="60" t="s">
        <v>980</v>
      </c>
      <c r="B860" s="57">
        <v>107</v>
      </c>
      <c r="C860" s="61">
        <v>312500</v>
      </c>
      <c r="D860" s="59">
        <v>1075</v>
      </c>
      <c r="E860" s="62">
        <f t="shared" si="13"/>
        <v>3.4399999999999999E-3</v>
      </c>
      <c r="F860" s="59">
        <v>3019.78</v>
      </c>
    </row>
    <row r="861" spans="1:6" x14ac:dyDescent="0.2">
      <c r="A861" s="60" t="s">
        <v>981</v>
      </c>
      <c r="B861" s="57">
        <v>77</v>
      </c>
      <c r="C861" s="61">
        <v>500500</v>
      </c>
      <c r="D861" s="59">
        <v>1140</v>
      </c>
      <c r="E861" s="62">
        <f t="shared" si="13"/>
        <v>2.2777222777222777E-3</v>
      </c>
      <c r="F861" s="59">
        <v>3635.68</v>
      </c>
    </row>
    <row r="862" spans="1:6" x14ac:dyDescent="0.2">
      <c r="A862" s="60" t="s">
        <v>982</v>
      </c>
      <c r="B862" s="57">
        <v>124</v>
      </c>
      <c r="C862" s="61">
        <v>229500</v>
      </c>
      <c r="D862" s="59">
        <v>850</v>
      </c>
      <c r="E862" s="62">
        <f t="shared" si="13"/>
        <v>3.7037037037037038E-3</v>
      </c>
      <c r="F862" s="59">
        <v>1463.89</v>
      </c>
    </row>
    <row r="863" spans="1:6" x14ac:dyDescent="0.2">
      <c r="A863" s="60" t="s">
        <v>983</v>
      </c>
      <c r="B863" s="57">
        <v>470</v>
      </c>
      <c r="C863" s="61">
        <v>350000</v>
      </c>
      <c r="D863" s="59">
        <v>1375</v>
      </c>
      <c r="E863" s="62">
        <f t="shared" si="13"/>
        <v>3.9285714285714288E-3</v>
      </c>
      <c r="F863" s="59">
        <v>3894.81</v>
      </c>
    </row>
    <row r="864" spans="1:6" x14ac:dyDescent="0.2">
      <c r="A864" s="60" t="s">
        <v>984</v>
      </c>
      <c r="B864" s="57">
        <v>59</v>
      </c>
      <c r="C864" s="61">
        <v>495000</v>
      </c>
      <c r="D864" s="59">
        <v>1342.5</v>
      </c>
      <c r="E864" s="62">
        <f t="shared" si="13"/>
        <v>2.7121212121212122E-3</v>
      </c>
      <c r="F864" s="59">
        <v>5069</v>
      </c>
    </row>
    <row r="865" spans="1:6" x14ac:dyDescent="0.2">
      <c r="A865" s="60" t="s">
        <v>985</v>
      </c>
      <c r="B865" s="57">
        <v>1069</v>
      </c>
      <c r="C865" s="61">
        <v>545000</v>
      </c>
      <c r="D865" s="59">
        <v>1495</v>
      </c>
      <c r="E865" s="62">
        <f t="shared" si="13"/>
        <v>2.7431192660550461E-3</v>
      </c>
      <c r="F865" s="59">
        <v>5272.07</v>
      </c>
    </row>
    <row r="866" spans="1:6" x14ac:dyDescent="0.2">
      <c r="A866" s="60" t="s">
        <v>986</v>
      </c>
      <c r="B866" s="57">
        <v>125</v>
      </c>
      <c r="C866" s="61">
        <v>229500</v>
      </c>
      <c r="D866" s="59">
        <v>975</v>
      </c>
      <c r="E866" s="62">
        <f t="shared" si="13"/>
        <v>4.2483660130718951E-3</v>
      </c>
      <c r="F866" s="59">
        <v>2184</v>
      </c>
    </row>
    <row r="867" spans="1:6" x14ac:dyDescent="0.2">
      <c r="A867" s="60" t="s">
        <v>987</v>
      </c>
      <c r="B867" s="57">
        <v>45</v>
      </c>
      <c r="C867" s="61">
        <v>524300</v>
      </c>
      <c r="D867" s="59">
        <v>1085</v>
      </c>
      <c r="E867" s="62">
        <f t="shared" si="13"/>
        <v>2.0694259012016022E-3</v>
      </c>
      <c r="F867" s="59">
        <v>2103.0100000000002</v>
      </c>
    </row>
    <row r="868" spans="1:6" x14ac:dyDescent="0.2">
      <c r="A868" s="60" t="s">
        <v>988</v>
      </c>
      <c r="B868" s="57">
        <v>26</v>
      </c>
      <c r="C868" s="61">
        <v>1170000</v>
      </c>
      <c r="D868" s="59">
        <v>3400</v>
      </c>
      <c r="E868" s="62">
        <f t="shared" si="13"/>
        <v>2.905982905982906E-3</v>
      </c>
      <c r="F868" s="59">
        <v>18024.96</v>
      </c>
    </row>
    <row r="869" spans="1:6" x14ac:dyDescent="0.2">
      <c r="A869" s="60" t="s">
        <v>989</v>
      </c>
      <c r="B869" s="57">
        <v>77</v>
      </c>
      <c r="C869" s="61">
        <v>355000</v>
      </c>
      <c r="D869" s="59">
        <v>1170</v>
      </c>
      <c r="E869" s="62">
        <f t="shared" si="13"/>
        <v>3.2957746478873241E-3</v>
      </c>
      <c r="F869" s="59">
        <v>2388.13</v>
      </c>
    </row>
    <row r="870" spans="1:6" x14ac:dyDescent="0.2">
      <c r="A870" s="60" t="s">
        <v>990</v>
      </c>
      <c r="B870" s="57">
        <v>133</v>
      </c>
      <c r="C870" s="61">
        <v>509900</v>
      </c>
      <c r="D870" s="59">
        <v>1189</v>
      </c>
      <c r="E870" s="62">
        <f t="shared" si="13"/>
        <v>2.3318297705432439E-3</v>
      </c>
      <c r="F870" s="59">
        <v>1677.86</v>
      </c>
    </row>
    <row r="871" spans="1:6" x14ac:dyDescent="0.2">
      <c r="A871" s="60" t="s">
        <v>991</v>
      </c>
      <c r="B871" s="57">
        <v>44</v>
      </c>
      <c r="C871" s="61">
        <v>388500</v>
      </c>
      <c r="D871" s="59">
        <v>825</v>
      </c>
      <c r="E871" s="62">
        <f t="shared" si="13"/>
        <v>2.1235521235521237E-3</v>
      </c>
      <c r="F871" s="59">
        <v>2185.81</v>
      </c>
    </row>
    <row r="872" spans="1:6" x14ac:dyDescent="0.2">
      <c r="A872" s="60" t="s">
        <v>992</v>
      </c>
      <c r="B872" s="57">
        <v>36</v>
      </c>
      <c r="C872" s="61">
        <v>423000</v>
      </c>
      <c r="D872" s="59">
        <v>1400</v>
      </c>
      <c r="E872" s="62">
        <f t="shared" si="13"/>
        <v>3.3096926713947991E-3</v>
      </c>
      <c r="F872" s="59">
        <v>4192</v>
      </c>
    </row>
    <row r="873" spans="1:6" x14ac:dyDescent="0.2">
      <c r="A873" s="60" t="s">
        <v>993</v>
      </c>
      <c r="B873" s="57">
        <v>70</v>
      </c>
      <c r="C873" s="61">
        <v>801192</v>
      </c>
      <c r="D873" s="59">
        <v>1650</v>
      </c>
      <c r="E873" s="62">
        <f t="shared" si="13"/>
        <v>2.0594314471437556E-3</v>
      </c>
      <c r="F873" s="59">
        <v>10297.56</v>
      </c>
    </row>
    <row r="874" spans="1:6" x14ac:dyDescent="0.2">
      <c r="A874" s="60" t="s">
        <v>994</v>
      </c>
      <c r="B874" s="57">
        <v>121</v>
      </c>
      <c r="C874" s="61">
        <v>370000</v>
      </c>
      <c r="D874" s="59">
        <v>1300</v>
      </c>
      <c r="E874" s="62">
        <f t="shared" si="13"/>
        <v>3.5135135135135136E-3</v>
      </c>
      <c r="F874" s="59">
        <v>4398.72</v>
      </c>
    </row>
    <row r="875" spans="1:6" x14ac:dyDescent="0.2">
      <c r="A875" s="60" t="s">
        <v>995</v>
      </c>
      <c r="B875" s="57">
        <v>164</v>
      </c>
      <c r="C875" s="61">
        <v>275500</v>
      </c>
      <c r="D875" s="59">
        <v>750</v>
      </c>
      <c r="E875" s="62">
        <f t="shared" si="13"/>
        <v>2.7223230490018148E-3</v>
      </c>
      <c r="F875" s="59">
        <v>1419.86</v>
      </c>
    </row>
    <row r="876" spans="1:6" x14ac:dyDescent="0.2">
      <c r="A876" s="60" t="s">
        <v>996</v>
      </c>
      <c r="B876" s="57">
        <v>258</v>
      </c>
      <c r="C876" s="61">
        <v>351000</v>
      </c>
      <c r="D876" s="59">
        <v>2075</v>
      </c>
      <c r="E876" s="62">
        <f t="shared" si="13"/>
        <v>5.9116809116809121E-3</v>
      </c>
      <c r="F876" s="59">
        <v>3208.96</v>
      </c>
    </row>
    <row r="877" spans="1:6" x14ac:dyDescent="0.2">
      <c r="A877" s="60" t="s">
        <v>997</v>
      </c>
      <c r="B877" s="57">
        <v>175</v>
      </c>
      <c r="C877" s="61">
        <v>553719</v>
      </c>
      <c r="D877" s="59">
        <v>1230</v>
      </c>
      <c r="E877" s="62">
        <f t="shared" si="13"/>
        <v>2.2213433167364675E-3</v>
      </c>
      <c r="F877" s="59">
        <v>4954.74</v>
      </c>
    </row>
    <row r="878" spans="1:6" x14ac:dyDescent="0.2">
      <c r="A878" s="60" t="s">
        <v>998</v>
      </c>
      <c r="B878" s="57">
        <v>148</v>
      </c>
      <c r="C878" s="61">
        <v>571413</v>
      </c>
      <c r="D878" s="59">
        <v>1150</v>
      </c>
      <c r="E878" s="62">
        <f t="shared" si="13"/>
        <v>2.0125548421194477E-3</v>
      </c>
      <c r="F878" s="59">
        <v>2191.84</v>
      </c>
    </row>
    <row r="879" spans="1:6" x14ac:dyDescent="0.2">
      <c r="A879" s="60" t="s">
        <v>999</v>
      </c>
      <c r="B879" s="57">
        <v>73</v>
      </c>
      <c r="C879" s="61">
        <v>625000</v>
      </c>
      <c r="D879" s="59">
        <v>1834</v>
      </c>
      <c r="E879" s="62">
        <f t="shared" si="13"/>
        <v>2.9344000000000002E-3</v>
      </c>
      <c r="F879" s="59">
        <v>6002</v>
      </c>
    </row>
    <row r="880" spans="1:6" x14ac:dyDescent="0.2">
      <c r="A880" s="60" t="s">
        <v>1000</v>
      </c>
      <c r="B880" s="57">
        <v>30</v>
      </c>
      <c r="C880" s="61">
        <v>193000</v>
      </c>
      <c r="D880" s="59">
        <v>1050</v>
      </c>
      <c r="E880" s="62">
        <f t="shared" si="13"/>
        <v>5.4404145077720208E-3</v>
      </c>
      <c r="F880" s="59">
        <v>1470.92</v>
      </c>
    </row>
    <row r="881" spans="1:6" x14ac:dyDescent="0.2">
      <c r="A881" s="60" t="s">
        <v>1001</v>
      </c>
      <c r="B881" s="57">
        <v>543</v>
      </c>
      <c r="C881" s="61">
        <v>404000</v>
      </c>
      <c r="D881" s="59">
        <v>1040</v>
      </c>
      <c r="E881" s="62">
        <f t="shared" si="13"/>
        <v>2.5742574257425744E-3</v>
      </c>
      <c r="F881" s="59">
        <v>2569.09</v>
      </c>
    </row>
    <row r="882" spans="1:6" x14ac:dyDescent="0.2">
      <c r="A882" s="60" t="s">
        <v>1002</v>
      </c>
      <c r="B882" s="57">
        <v>86</v>
      </c>
      <c r="C882" s="61">
        <v>526500</v>
      </c>
      <c r="D882" s="59">
        <v>1125</v>
      </c>
      <c r="E882" s="62">
        <f t="shared" si="13"/>
        <v>2.136752136752137E-3</v>
      </c>
      <c r="F882" s="59">
        <v>4954.3</v>
      </c>
    </row>
    <row r="883" spans="1:6" x14ac:dyDescent="0.2">
      <c r="A883" s="60" t="s">
        <v>1003</v>
      </c>
      <c r="B883" s="57">
        <v>146</v>
      </c>
      <c r="C883" s="61">
        <v>786500</v>
      </c>
      <c r="D883" s="59">
        <v>1750</v>
      </c>
      <c r="E883" s="62">
        <f t="shared" si="13"/>
        <v>2.2250476795931343E-3</v>
      </c>
      <c r="F883" s="59">
        <v>5822.81</v>
      </c>
    </row>
    <row r="884" spans="1:6" x14ac:dyDescent="0.2">
      <c r="A884" s="60" t="s">
        <v>1004</v>
      </c>
      <c r="B884" s="57">
        <v>56</v>
      </c>
      <c r="C884" s="61">
        <v>925000</v>
      </c>
      <c r="D884" s="59">
        <v>4000</v>
      </c>
      <c r="E884" s="62">
        <f t="shared" si="13"/>
        <v>4.3243243243243244E-3</v>
      </c>
      <c r="F884" s="59">
        <v>7049.74</v>
      </c>
    </row>
    <row r="885" spans="1:6" x14ac:dyDescent="0.2">
      <c r="A885" s="60" t="s">
        <v>1005</v>
      </c>
      <c r="B885" s="57">
        <v>221</v>
      </c>
      <c r="C885" s="61">
        <v>160000</v>
      </c>
      <c r="D885" s="59">
        <v>945.5</v>
      </c>
      <c r="E885" s="62">
        <f t="shared" si="13"/>
        <v>5.9093749999999997E-3</v>
      </c>
      <c r="F885" s="59">
        <v>1161.98</v>
      </c>
    </row>
    <row r="886" spans="1:6" x14ac:dyDescent="0.2">
      <c r="A886" s="60" t="s">
        <v>1006</v>
      </c>
      <c r="B886" s="57">
        <v>17</v>
      </c>
      <c r="C886" s="61">
        <v>246000</v>
      </c>
      <c r="D886" s="59">
        <v>750</v>
      </c>
      <c r="E886" s="62">
        <f t="shared" si="13"/>
        <v>3.0487804878048782E-3</v>
      </c>
      <c r="F886" s="59">
        <v>2706</v>
      </c>
    </row>
    <row r="887" spans="1:6" x14ac:dyDescent="0.2">
      <c r="A887" s="60" t="s">
        <v>1007</v>
      </c>
      <c r="B887" s="57">
        <v>110</v>
      </c>
      <c r="C887" s="61">
        <v>355000</v>
      </c>
      <c r="D887" s="59">
        <v>925</v>
      </c>
      <c r="E887" s="62">
        <f t="shared" si="13"/>
        <v>2.6056338028169015E-3</v>
      </c>
      <c r="F887" s="59">
        <v>2819.13</v>
      </c>
    </row>
    <row r="888" spans="1:6" x14ac:dyDescent="0.2">
      <c r="A888" s="60" t="s">
        <v>1008</v>
      </c>
      <c r="B888" s="57">
        <v>61</v>
      </c>
      <c r="C888" s="61">
        <v>500000</v>
      </c>
      <c r="D888" s="59">
        <v>1200</v>
      </c>
      <c r="E888" s="62">
        <f t="shared" si="13"/>
        <v>2.3999999999999998E-3</v>
      </c>
      <c r="F888" s="59">
        <v>3156.5</v>
      </c>
    </row>
    <row r="889" spans="1:6" x14ac:dyDescent="0.2">
      <c r="A889" s="60" t="s">
        <v>1009</v>
      </c>
      <c r="B889" s="57">
        <v>84</v>
      </c>
      <c r="C889" s="61">
        <v>1365000</v>
      </c>
      <c r="D889" s="59">
        <v>1795</v>
      </c>
      <c r="E889" s="62">
        <f t="shared" si="13"/>
        <v>1.3150183150183151E-3</v>
      </c>
      <c r="F889" s="59">
        <v>8483.85</v>
      </c>
    </row>
    <row r="890" spans="1:6" x14ac:dyDescent="0.2">
      <c r="A890" s="60" t="s">
        <v>1010</v>
      </c>
      <c r="B890" s="57">
        <v>36</v>
      </c>
      <c r="C890" s="61">
        <v>680000</v>
      </c>
      <c r="D890" s="59">
        <v>1400</v>
      </c>
      <c r="E890" s="62">
        <f t="shared" si="13"/>
        <v>2.0588235294117649E-3</v>
      </c>
      <c r="F890" s="59">
        <v>1377.41</v>
      </c>
    </row>
    <row r="891" spans="1:6" x14ac:dyDescent="0.2">
      <c r="A891" s="60" t="s">
        <v>1011</v>
      </c>
      <c r="B891" s="57">
        <v>28</v>
      </c>
      <c r="C891" s="61">
        <v>117250</v>
      </c>
      <c r="D891" s="59">
        <v>625</v>
      </c>
      <c r="E891" s="62">
        <f t="shared" si="13"/>
        <v>5.3304904051172707E-3</v>
      </c>
      <c r="F891" s="59">
        <v>948.34</v>
      </c>
    </row>
    <row r="892" spans="1:6" x14ac:dyDescent="0.2">
      <c r="A892" s="60" t="s">
        <v>1012</v>
      </c>
      <c r="B892" s="57">
        <v>371</v>
      </c>
      <c r="C892" s="61">
        <v>575000</v>
      </c>
      <c r="D892" s="59">
        <v>995</v>
      </c>
      <c r="E892" s="62">
        <f t="shared" si="13"/>
        <v>1.7304347826086956E-3</v>
      </c>
      <c r="F892" s="59">
        <v>2260.0500000000002</v>
      </c>
    </row>
    <row r="893" spans="1:6" x14ac:dyDescent="0.2">
      <c r="A893" s="60" t="s">
        <v>1013</v>
      </c>
      <c r="B893" s="57">
        <v>121</v>
      </c>
      <c r="C893" s="61">
        <v>765000</v>
      </c>
      <c r="D893" s="59">
        <v>1482</v>
      </c>
      <c r="E893" s="62">
        <f t="shared" si="13"/>
        <v>1.9372549019607843E-3</v>
      </c>
      <c r="F893" s="59">
        <v>6251.81</v>
      </c>
    </row>
    <row r="894" spans="1:6" x14ac:dyDescent="0.2">
      <c r="A894" s="60" t="s">
        <v>1014</v>
      </c>
      <c r="B894" s="57">
        <v>80</v>
      </c>
      <c r="C894" s="61">
        <v>577650</v>
      </c>
      <c r="D894" s="59">
        <v>1900</v>
      </c>
      <c r="E894" s="62">
        <f t="shared" si="13"/>
        <v>3.2891889552497185E-3</v>
      </c>
      <c r="F894" s="59">
        <v>5483.71</v>
      </c>
    </row>
    <row r="895" spans="1:6" x14ac:dyDescent="0.2">
      <c r="A895" s="60" t="s">
        <v>1015</v>
      </c>
      <c r="B895" s="57">
        <v>58</v>
      </c>
      <c r="C895" s="61">
        <v>225600</v>
      </c>
      <c r="D895" s="59">
        <v>800</v>
      </c>
      <c r="E895" s="62">
        <f t="shared" si="13"/>
        <v>3.5460992907801418E-3</v>
      </c>
      <c r="F895" s="59">
        <v>3427.56</v>
      </c>
    </row>
    <row r="896" spans="1:6" x14ac:dyDescent="0.2">
      <c r="A896" s="60" t="s">
        <v>1016</v>
      </c>
      <c r="B896" s="57">
        <v>64</v>
      </c>
      <c r="C896" s="61">
        <v>448210</v>
      </c>
      <c r="D896" s="59">
        <v>1278</v>
      </c>
      <c r="E896" s="62">
        <f t="shared" si="13"/>
        <v>2.8513420048637914E-3</v>
      </c>
      <c r="F896" s="59">
        <v>6854.71</v>
      </c>
    </row>
    <row r="897" spans="1:6" x14ac:dyDescent="0.2">
      <c r="A897" s="60" t="s">
        <v>1017</v>
      </c>
      <c r="B897" s="57">
        <v>69</v>
      </c>
      <c r="C897" s="61">
        <v>456500</v>
      </c>
      <c r="D897" s="59">
        <v>981</v>
      </c>
      <c r="E897" s="62">
        <f t="shared" si="13"/>
        <v>2.1489594742606791E-3</v>
      </c>
      <c r="F897" s="59">
        <v>3385.92</v>
      </c>
    </row>
    <row r="898" spans="1:6" x14ac:dyDescent="0.2">
      <c r="A898" s="60" t="s">
        <v>1018</v>
      </c>
      <c r="B898" s="57">
        <v>29</v>
      </c>
      <c r="C898" s="61">
        <v>355000</v>
      </c>
      <c r="D898" s="59">
        <v>1400</v>
      </c>
      <c r="E898" s="62">
        <f t="shared" ref="E898:E961" si="14">D898/C898</f>
        <v>3.9436619718309857E-3</v>
      </c>
      <c r="F898" s="59">
        <v>2707.07</v>
      </c>
    </row>
    <row r="899" spans="1:6" x14ac:dyDescent="0.2">
      <c r="A899" s="60" t="s">
        <v>1019</v>
      </c>
      <c r="B899" s="57">
        <v>61</v>
      </c>
      <c r="C899" s="61">
        <v>657500</v>
      </c>
      <c r="D899" s="59">
        <v>1950</v>
      </c>
      <c r="E899" s="62">
        <f t="shared" si="14"/>
        <v>2.9657794676806082E-3</v>
      </c>
      <c r="F899" s="59">
        <v>6918.1</v>
      </c>
    </row>
    <row r="900" spans="1:6" x14ac:dyDescent="0.2">
      <c r="A900" s="60" t="s">
        <v>1020</v>
      </c>
      <c r="B900" s="57">
        <v>34</v>
      </c>
      <c r="C900" s="61">
        <v>108050</v>
      </c>
      <c r="D900" s="59">
        <v>597</v>
      </c>
      <c r="E900" s="62">
        <f t="shared" si="14"/>
        <v>5.5252198056455343E-3</v>
      </c>
      <c r="F900" s="59">
        <v>902.49</v>
      </c>
    </row>
    <row r="901" spans="1:6" x14ac:dyDescent="0.2">
      <c r="A901" s="60" t="s">
        <v>1021</v>
      </c>
      <c r="B901" s="57">
        <v>218</v>
      </c>
      <c r="C901" s="61">
        <v>405650</v>
      </c>
      <c r="D901" s="59">
        <v>1550</v>
      </c>
      <c r="E901" s="62">
        <f t="shared" si="14"/>
        <v>3.8210279797855295E-3</v>
      </c>
      <c r="F901" s="59">
        <v>6712.56</v>
      </c>
    </row>
    <row r="902" spans="1:6" x14ac:dyDescent="0.2">
      <c r="A902" s="60" t="s">
        <v>1022</v>
      </c>
      <c r="B902" s="57">
        <v>292</v>
      </c>
      <c r="C902" s="61">
        <v>295500</v>
      </c>
      <c r="D902" s="59">
        <v>1018</v>
      </c>
      <c r="E902" s="62">
        <f t="shared" si="14"/>
        <v>3.4450084602368866E-3</v>
      </c>
      <c r="F902" s="59">
        <v>2328.12</v>
      </c>
    </row>
    <row r="903" spans="1:6" x14ac:dyDescent="0.2">
      <c r="A903" s="60" t="s">
        <v>1023</v>
      </c>
      <c r="B903" s="57">
        <v>65</v>
      </c>
      <c r="C903" s="61">
        <v>250000</v>
      </c>
      <c r="D903" s="59">
        <v>750</v>
      </c>
      <c r="E903" s="62">
        <f t="shared" si="14"/>
        <v>3.0000000000000001E-3</v>
      </c>
      <c r="F903" s="59">
        <v>1689.8</v>
      </c>
    </row>
    <row r="904" spans="1:6" x14ac:dyDescent="0.2">
      <c r="A904" s="60" t="s">
        <v>1024</v>
      </c>
      <c r="B904" s="57">
        <v>133</v>
      </c>
      <c r="C904" s="61">
        <v>306698</v>
      </c>
      <c r="D904" s="59">
        <v>1050</v>
      </c>
      <c r="E904" s="62">
        <f t="shared" si="14"/>
        <v>3.4235632446250057E-3</v>
      </c>
      <c r="F904" s="59">
        <v>2243.2800000000002</v>
      </c>
    </row>
    <row r="905" spans="1:6" x14ac:dyDescent="0.2">
      <c r="A905" s="60" t="s">
        <v>1025</v>
      </c>
      <c r="B905" s="57">
        <v>50</v>
      </c>
      <c r="C905" s="61">
        <v>243000</v>
      </c>
      <c r="D905" s="59">
        <v>850</v>
      </c>
      <c r="E905" s="62">
        <f t="shared" si="14"/>
        <v>3.4979423868312758E-3</v>
      </c>
      <c r="F905" s="59">
        <v>1576.58</v>
      </c>
    </row>
    <row r="906" spans="1:6" x14ac:dyDescent="0.2">
      <c r="A906" s="60" t="s">
        <v>1026</v>
      </c>
      <c r="B906" s="57">
        <v>272</v>
      </c>
      <c r="C906" s="61">
        <v>550000</v>
      </c>
      <c r="D906" s="59">
        <v>1380</v>
      </c>
      <c r="E906" s="62">
        <f t="shared" si="14"/>
        <v>2.5090909090909092E-3</v>
      </c>
      <c r="F906" s="59">
        <v>4431.58</v>
      </c>
    </row>
    <row r="907" spans="1:6" x14ac:dyDescent="0.2">
      <c r="A907" s="60" t="s">
        <v>1027</v>
      </c>
      <c r="B907" s="57">
        <v>58</v>
      </c>
      <c r="C907" s="61">
        <v>514900</v>
      </c>
      <c r="D907" s="59">
        <v>1229.5</v>
      </c>
      <c r="E907" s="62">
        <f t="shared" si="14"/>
        <v>2.3878422994756264E-3</v>
      </c>
      <c r="F907" s="59">
        <v>2909.21</v>
      </c>
    </row>
    <row r="908" spans="1:6" x14ac:dyDescent="0.2">
      <c r="A908" s="60" t="s">
        <v>1028</v>
      </c>
      <c r="B908" s="57">
        <v>272</v>
      </c>
      <c r="C908" s="61">
        <v>375000</v>
      </c>
      <c r="D908" s="59">
        <v>1325</v>
      </c>
      <c r="E908" s="62">
        <f t="shared" si="14"/>
        <v>3.5333333333333332E-3</v>
      </c>
      <c r="F908" s="59">
        <v>4136.8</v>
      </c>
    </row>
    <row r="909" spans="1:6" x14ac:dyDescent="0.2">
      <c r="A909" s="60" t="s">
        <v>1029</v>
      </c>
      <c r="B909" s="57">
        <v>67</v>
      </c>
      <c r="C909" s="61">
        <v>220000</v>
      </c>
      <c r="D909" s="59">
        <v>795</v>
      </c>
      <c r="E909" s="62">
        <f t="shared" si="14"/>
        <v>3.6136363636363636E-3</v>
      </c>
      <c r="F909" s="59">
        <v>1906.58</v>
      </c>
    </row>
    <row r="910" spans="1:6" x14ac:dyDescent="0.2">
      <c r="A910" s="60" t="s">
        <v>1030</v>
      </c>
      <c r="B910" s="57">
        <v>455</v>
      </c>
      <c r="C910" s="61">
        <v>164250</v>
      </c>
      <c r="D910" s="59">
        <v>820</v>
      </c>
      <c r="E910" s="62">
        <f t="shared" si="14"/>
        <v>4.9923896499238967E-3</v>
      </c>
      <c r="F910" s="59">
        <v>5736.57</v>
      </c>
    </row>
    <row r="911" spans="1:6" x14ac:dyDescent="0.2">
      <c r="A911" s="60" t="s">
        <v>1031</v>
      </c>
      <c r="B911" s="57">
        <v>149</v>
      </c>
      <c r="C911" s="61">
        <v>297500</v>
      </c>
      <c r="D911" s="59">
        <v>825</v>
      </c>
      <c r="E911" s="62">
        <f t="shared" si="14"/>
        <v>2.773109243697479E-3</v>
      </c>
      <c r="F911" s="59">
        <v>898.01</v>
      </c>
    </row>
    <row r="912" spans="1:6" x14ac:dyDescent="0.2">
      <c r="A912" s="60" t="s">
        <v>1032</v>
      </c>
      <c r="B912" s="57">
        <v>105</v>
      </c>
      <c r="C912" s="61">
        <v>120000</v>
      </c>
      <c r="D912" s="59">
        <v>700</v>
      </c>
      <c r="E912" s="62">
        <f t="shared" si="14"/>
        <v>5.8333333333333336E-3</v>
      </c>
      <c r="F912" s="59">
        <v>2951.74</v>
      </c>
    </row>
    <row r="913" spans="1:6" x14ac:dyDescent="0.2">
      <c r="A913" s="60" t="s">
        <v>1033</v>
      </c>
      <c r="B913" s="57">
        <v>82</v>
      </c>
      <c r="C913" s="61">
        <v>354000</v>
      </c>
      <c r="D913" s="59">
        <v>1295</v>
      </c>
      <c r="E913" s="62">
        <f t="shared" si="14"/>
        <v>3.6581920903954804E-3</v>
      </c>
      <c r="F913" s="59">
        <v>2605.59</v>
      </c>
    </row>
    <row r="914" spans="1:6" x14ac:dyDescent="0.2">
      <c r="A914" s="60" t="s">
        <v>1034</v>
      </c>
      <c r="B914" s="57">
        <v>82</v>
      </c>
      <c r="C914" s="61">
        <v>742500</v>
      </c>
      <c r="D914" s="59">
        <v>1425</v>
      </c>
      <c r="E914" s="62">
        <f t="shared" si="14"/>
        <v>1.9191919191919192E-3</v>
      </c>
      <c r="F914" s="59">
        <v>6248.54</v>
      </c>
    </row>
    <row r="915" spans="1:6" x14ac:dyDescent="0.2">
      <c r="A915" s="60" t="s">
        <v>1035</v>
      </c>
      <c r="B915" s="57">
        <v>123</v>
      </c>
      <c r="C915" s="61">
        <v>627693</v>
      </c>
      <c r="D915" s="59">
        <v>1885</v>
      </c>
      <c r="E915" s="62">
        <f t="shared" si="14"/>
        <v>3.0030604132912108E-3</v>
      </c>
      <c r="F915" s="59">
        <v>9128.52</v>
      </c>
    </row>
    <row r="916" spans="1:6" x14ac:dyDescent="0.2">
      <c r="A916" s="60" t="s">
        <v>1036</v>
      </c>
      <c r="B916" s="57">
        <v>65</v>
      </c>
      <c r="C916" s="61">
        <v>494250</v>
      </c>
      <c r="D916" s="59">
        <v>1550</v>
      </c>
      <c r="E916" s="62">
        <f t="shared" si="14"/>
        <v>3.1360647445624686E-3</v>
      </c>
      <c r="F916" s="59">
        <v>6897.62</v>
      </c>
    </row>
    <row r="917" spans="1:6" x14ac:dyDescent="0.2">
      <c r="A917" s="60" t="s">
        <v>1037</v>
      </c>
      <c r="B917" s="57">
        <v>58</v>
      </c>
      <c r="C917" s="61">
        <v>145000</v>
      </c>
      <c r="D917" s="59">
        <v>656.5</v>
      </c>
      <c r="E917" s="62">
        <f t="shared" si="14"/>
        <v>4.5275862068965521E-3</v>
      </c>
      <c r="F917" s="59">
        <v>805.65</v>
      </c>
    </row>
    <row r="918" spans="1:6" x14ac:dyDescent="0.2">
      <c r="A918" s="60" t="s">
        <v>1038</v>
      </c>
      <c r="B918" s="57">
        <v>99</v>
      </c>
      <c r="C918" s="61">
        <v>332500</v>
      </c>
      <c r="D918" s="59">
        <v>1075</v>
      </c>
      <c r="E918" s="62">
        <f t="shared" si="14"/>
        <v>3.2330827067669171E-3</v>
      </c>
      <c r="F918" s="59">
        <v>1746.98</v>
      </c>
    </row>
    <row r="919" spans="1:6" x14ac:dyDescent="0.2">
      <c r="A919" s="60" t="s">
        <v>1039</v>
      </c>
      <c r="B919" s="57">
        <v>69</v>
      </c>
      <c r="C919" s="61">
        <v>164900</v>
      </c>
      <c r="D919" s="59">
        <v>700</v>
      </c>
      <c r="E919" s="62">
        <f t="shared" si="14"/>
        <v>4.2449969678593083E-3</v>
      </c>
      <c r="F919" s="59">
        <v>1530.02</v>
      </c>
    </row>
    <row r="920" spans="1:6" x14ac:dyDescent="0.2">
      <c r="A920" s="60" t="s">
        <v>1040</v>
      </c>
      <c r="B920" s="57">
        <v>60</v>
      </c>
      <c r="C920" s="61">
        <v>315000</v>
      </c>
      <c r="D920" s="59">
        <v>700</v>
      </c>
      <c r="E920" s="62">
        <f t="shared" si="14"/>
        <v>2.2222222222222222E-3</v>
      </c>
      <c r="F920" s="59">
        <v>2019.17</v>
      </c>
    </row>
    <row r="921" spans="1:6" x14ac:dyDescent="0.2">
      <c r="A921" s="60" t="s">
        <v>1041</v>
      </c>
      <c r="B921" s="57">
        <v>39</v>
      </c>
      <c r="C921" s="61">
        <v>425000</v>
      </c>
      <c r="D921" s="59">
        <v>1375</v>
      </c>
      <c r="E921" s="62">
        <f t="shared" si="14"/>
        <v>3.2352941176470589E-3</v>
      </c>
      <c r="F921" s="59">
        <v>3379</v>
      </c>
    </row>
    <row r="922" spans="1:6" x14ac:dyDescent="0.2">
      <c r="A922" s="60" t="s">
        <v>1042</v>
      </c>
      <c r="B922" s="57">
        <v>186</v>
      </c>
      <c r="C922" s="61">
        <v>640000</v>
      </c>
      <c r="D922" s="59">
        <v>1492.5</v>
      </c>
      <c r="E922" s="62">
        <f t="shared" si="14"/>
        <v>2.3320312499999999E-3</v>
      </c>
      <c r="F922" s="59">
        <v>5659.94</v>
      </c>
    </row>
    <row r="923" spans="1:6" x14ac:dyDescent="0.2">
      <c r="A923" s="60" t="s">
        <v>1043</v>
      </c>
      <c r="B923" s="57">
        <v>54</v>
      </c>
      <c r="C923" s="61">
        <v>146000</v>
      </c>
      <c r="D923" s="59">
        <v>845</v>
      </c>
      <c r="E923" s="62">
        <f t="shared" si="14"/>
        <v>5.7876712328767121E-3</v>
      </c>
      <c r="F923" s="59">
        <v>1251.95</v>
      </c>
    </row>
    <row r="924" spans="1:6" x14ac:dyDescent="0.2">
      <c r="A924" s="60" t="s">
        <v>1044</v>
      </c>
      <c r="B924" s="57">
        <v>37</v>
      </c>
      <c r="C924" s="61">
        <v>160000</v>
      </c>
      <c r="D924" s="59">
        <v>790</v>
      </c>
      <c r="E924" s="62">
        <f t="shared" si="14"/>
        <v>4.9375E-3</v>
      </c>
      <c r="F924" s="59">
        <v>1048.1500000000001</v>
      </c>
    </row>
    <row r="925" spans="1:6" x14ac:dyDescent="0.2">
      <c r="A925" s="60" t="s">
        <v>1045</v>
      </c>
      <c r="B925" s="57">
        <v>114</v>
      </c>
      <c r="C925" s="61">
        <v>530000</v>
      </c>
      <c r="D925" s="59">
        <v>1159</v>
      </c>
      <c r="E925" s="62">
        <f t="shared" si="14"/>
        <v>2.1867924528301886E-3</v>
      </c>
      <c r="F925" s="59">
        <v>4255.28</v>
      </c>
    </row>
    <row r="926" spans="1:6" x14ac:dyDescent="0.2">
      <c r="A926" s="60" t="s">
        <v>1046</v>
      </c>
      <c r="B926" s="57">
        <v>27</v>
      </c>
      <c r="C926" s="61">
        <v>199332</v>
      </c>
      <c r="D926" s="59">
        <v>850</v>
      </c>
      <c r="E926" s="62">
        <f t="shared" si="14"/>
        <v>4.2642425701844159E-3</v>
      </c>
      <c r="F926" s="59">
        <v>1182.3</v>
      </c>
    </row>
    <row r="927" spans="1:6" x14ac:dyDescent="0.2">
      <c r="A927" s="60" t="s">
        <v>1047</v>
      </c>
      <c r="B927" s="57">
        <v>204</v>
      </c>
      <c r="C927" s="61">
        <v>495292</v>
      </c>
      <c r="D927" s="59">
        <v>1289</v>
      </c>
      <c r="E927" s="62">
        <f t="shared" si="14"/>
        <v>2.6025051888582899E-3</v>
      </c>
      <c r="F927" s="59">
        <v>6933.25</v>
      </c>
    </row>
    <row r="928" spans="1:6" x14ac:dyDescent="0.2">
      <c r="A928" s="60" t="s">
        <v>1048</v>
      </c>
      <c r="B928" s="57">
        <v>57</v>
      </c>
      <c r="C928" s="61">
        <v>458850</v>
      </c>
      <c r="D928" s="59">
        <v>1500</v>
      </c>
      <c r="E928" s="62">
        <f t="shared" si="14"/>
        <v>3.2690421706440013E-3</v>
      </c>
      <c r="F928" s="59">
        <v>6167.69</v>
      </c>
    </row>
    <row r="929" spans="1:6" x14ac:dyDescent="0.2">
      <c r="A929" s="60" t="s">
        <v>1049</v>
      </c>
      <c r="B929" s="57">
        <v>119</v>
      </c>
      <c r="C929" s="61">
        <v>360000</v>
      </c>
      <c r="D929" s="59">
        <v>1375</v>
      </c>
      <c r="E929" s="62">
        <f t="shared" si="14"/>
        <v>3.8194444444444443E-3</v>
      </c>
      <c r="F929" s="59">
        <v>4056.76</v>
      </c>
    </row>
    <row r="930" spans="1:6" x14ac:dyDescent="0.2">
      <c r="A930" s="60" t="s">
        <v>1050</v>
      </c>
      <c r="B930" s="57">
        <v>29</v>
      </c>
      <c r="C930" s="61">
        <v>169950</v>
      </c>
      <c r="D930" s="59">
        <v>650</v>
      </c>
      <c r="E930" s="62">
        <f t="shared" si="14"/>
        <v>3.8246543100912034E-3</v>
      </c>
      <c r="F930" s="59">
        <v>892.85</v>
      </c>
    </row>
    <row r="931" spans="1:6" x14ac:dyDescent="0.2">
      <c r="A931" s="60" t="s">
        <v>1051</v>
      </c>
      <c r="B931" s="57">
        <v>733</v>
      </c>
      <c r="C931" s="61">
        <v>504500</v>
      </c>
      <c r="D931" s="59">
        <v>1125</v>
      </c>
      <c r="E931" s="62">
        <f t="shared" si="14"/>
        <v>2.2299306243805748E-3</v>
      </c>
      <c r="F931" s="59">
        <v>3644.82</v>
      </c>
    </row>
    <row r="932" spans="1:6" x14ac:dyDescent="0.2">
      <c r="A932" s="60" t="s">
        <v>1052</v>
      </c>
      <c r="B932" s="57">
        <v>43</v>
      </c>
      <c r="C932" s="61">
        <v>337000</v>
      </c>
      <c r="D932" s="59">
        <v>1100</v>
      </c>
      <c r="E932" s="62">
        <f t="shared" si="14"/>
        <v>3.2640949554896144E-3</v>
      </c>
      <c r="F932" s="59">
        <v>2222.62</v>
      </c>
    </row>
    <row r="933" spans="1:6" x14ac:dyDescent="0.2">
      <c r="A933" s="60" t="s">
        <v>1053</v>
      </c>
      <c r="B933" s="57">
        <v>341</v>
      </c>
      <c r="C933" s="61">
        <v>433000</v>
      </c>
      <c r="D933" s="59">
        <v>1450</v>
      </c>
      <c r="E933" s="62">
        <f t="shared" si="14"/>
        <v>3.3487297921478061E-3</v>
      </c>
      <c r="F933" s="59">
        <v>3195.5</v>
      </c>
    </row>
    <row r="934" spans="1:6" x14ac:dyDescent="0.2">
      <c r="A934" s="60" t="s">
        <v>1054</v>
      </c>
      <c r="B934" s="57">
        <v>41</v>
      </c>
      <c r="C934" s="61">
        <v>400000</v>
      </c>
      <c r="D934" s="59">
        <v>1550</v>
      </c>
      <c r="E934" s="62">
        <f t="shared" si="14"/>
        <v>3.875E-3</v>
      </c>
      <c r="F934" s="59">
        <v>8447.7199999999993</v>
      </c>
    </row>
    <row r="935" spans="1:6" x14ac:dyDescent="0.2">
      <c r="A935" s="60" t="s">
        <v>1055</v>
      </c>
      <c r="B935" s="57">
        <v>65</v>
      </c>
      <c r="C935" s="61">
        <v>296911</v>
      </c>
      <c r="D935" s="59">
        <v>1000</v>
      </c>
      <c r="E935" s="62">
        <f t="shared" si="14"/>
        <v>3.3680126367834134E-3</v>
      </c>
      <c r="F935" s="59">
        <v>2981.63</v>
      </c>
    </row>
    <row r="936" spans="1:6" x14ac:dyDescent="0.2">
      <c r="A936" s="60" t="s">
        <v>1056</v>
      </c>
      <c r="B936" s="57">
        <v>65</v>
      </c>
      <c r="C936" s="61">
        <v>186500</v>
      </c>
      <c r="D936" s="59">
        <v>1012.5</v>
      </c>
      <c r="E936" s="62">
        <f t="shared" si="14"/>
        <v>5.4289544235924933E-3</v>
      </c>
      <c r="F936" s="59">
        <v>4561.6000000000004</v>
      </c>
    </row>
    <row r="937" spans="1:6" x14ac:dyDescent="0.2">
      <c r="A937" s="60" t="s">
        <v>1057</v>
      </c>
      <c r="B937" s="57">
        <v>201</v>
      </c>
      <c r="C937" s="61">
        <v>344500</v>
      </c>
      <c r="D937" s="59">
        <v>1250</v>
      </c>
      <c r="E937" s="62">
        <f t="shared" si="14"/>
        <v>3.6284470246734399E-3</v>
      </c>
      <c r="F937" s="59">
        <v>3205.21</v>
      </c>
    </row>
    <row r="938" spans="1:6" x14ac:dyDescent="0.2">
      <c r="A938" s="60" t="s">
        <v>1058</v>
      </c>
      <c r="B938" s="57">
        <v>56</v>
      </c>
      <c r="C938" s="61">
        <v>224000</v>
      </c>
      <c r="D938" s="59">
        <v>808</v>
      </c>
      <c r="E938" s="62">
        <f t="shared" si="14"/>
        <v>3.6071428571428569E-3</v>
      </c>
      <c r="F938" s="59">
        <v>1994</v>
      </c>
    </row>
    <row r="939" spans="1:6" x14ac:dyDescent="0.2">
      <c r="A939" s="60" t="s">
        <v>1059</v>
      </c>
      <c r="B939" s="57">
        <v>107</v>
      </c>
      <c r="C939" s="61">
        <v>550000</v>
      </c>
      <c r="D939" s="59">
        <v>1700</v>
      </c>
      <c r="E939" s="62">
        <f t="shared" si="14"/>
        <v>3.0909090909090908E-3</v>
      </c>
      <c r="F939" s="59">
        <v>4376.3900000000003</v>
      </c>
    </row>
    <row r="940" spans="1:6" x14ac:dyDescent="0.2">
      <c r="A940" s="60" t="s">
        <v>1060</v>
      </c>
      <c r="B940" s="57">
        <v>40</v>
      </c>
      <c r="C940" s="61">
        <v>134364</v>
      </c>
      <c r="D940" s="59">
        <v>650</v>
      </c>
      <c r="E940" s="62">
        <f t="shared" si="14"/>
        <v>4.8376053109463841E-3</v>
      </c>
      <c r="F940" s="59">
        <v>1037.21</v>
      </c>
    </row>
    <row r="941" spans="1:6" x14ac:dyDescent="0.2">
      <c r="A941" s="60" t="s">
        <v>1061</v>
      </c>
      <c r="B941" s="57">
        <v>939</v>
      </c>
      <c r="C941" s="61">
        <v>217800</v>
      </c>
      <c r="D941" s="59">
        <v>890</v>
      </c>
      <c r="E941" s="62">
        <f t="shared" si="14"/>
        <v>4.0863177226813591E-3</v>
      </c>
      <c r="F941" s="59">
        <v>2387.89</v>
      </c>
    </row>
    <row r="942" spans="1:6" x14ac:dyDescent="0.2">
      <c r="A942" s="60" t="s">
        <v>1062</v>
      </c>
      <c r="B942" s="57">
        <v>23</v>
      </c>
      <c r="C942" s="61">
        <v>249950</v>
      </c>
      <c r="D942" s="59">
        <v>912.5</v>
      </c>
      <c r="E942" s="62">
        <f t="shared" si="14"/>
        <v>3.6507301460292057E-3</v>
      </c>
      <c r="F942" s="59">
        <v>1997.18</v>
      </c>
    </row>
    <row r="943" spans="1:6" x14ac:dyDescent="0.2">
      <c r="A943" s="60" t="s">
        <v>1063</v>
      </c>
      <c r="B943" s="57">
        <v>713</v>
      </c>
      <c r="C943" s="61">
        <v>310000</v>
      </c>
      <c r="D943" s="59">
        <v>1115.5</v>
      </c>
      <c r="E943" s="62">
        <f t="shared" si="14"/>
        <v>3.5983870967741935E-3</v>
      </c>
      <c r="F943" s="59">
        <v>3742</v>
      </c>
    </row>
    <row r="944" spans="1:6" x14ac:dyDescent="0.2">
      <c r="A944" s="60" t="s">
        <v>1064</v>
      </c>
      <c r="B944" s="57">
        <v>48</v>
      </c>
      <c r="C944" s="61">
        <v>284050</v>
      </c>
      <c r="D944" s="59">
        <v>1100</v>
      </c>
      <c r="E944" s="62">
        <f t="shared" si="14"/>
        <v>3.8725576483013553E-3</v>
      </c>
      <c r="F944" s="59">
        <v>2992.26</v>
      </c>
    </row>
    <row r="945" spans="1:6" x14ac:dyDescent="0.2">
      <c r="A945" s="60" t="s">
        <v>1065</v>
      </c>
      <c r="B945" s="57">
        <v>667</v>
      </c>
      <c r="C945" s="61">
        <v>350000</v>
      </c>
      <c r="D945" s="59">
        <v>1175</v>
      </c>
      <c r="E945" s="62">
        <f t="shared" si="14"/>
        <v>3.3571428571428572E-3</v>
      </c>
      <c r="F945" s="59">
        <v>2969.12</v>
      </c>
    </row>
    <row r="946" spans="1:6" x14ac:dyDescent="0.2">
      <c r="A946" s="60" t="s">
        <v>1066</v>
      </c>
      <c r="B946" s="57">
        <v>47</v>
      </c>
      <c r="C946" s="61">
        <v>539450</v>
      </c>
      <c r="D946" s="59">
        <v>1700</v>
      </c>
      <c r="E946" s="62">
        <f t="shared" si="14"/>
        <v>3.151357864491612E-3</v>
      </c>
      <c r="F946" s="59">
        <v>3400.08</v>
      </c>
    </row>
    <row r="947" spans="1:6" x14ac:dyDescent="0.2">
      <c r="A947" s="60" t="s">
        <v>1067</v>
      </c>
      <c r="B947" s="57">
        <v>263</v>
      </c>
      <c r="C947" s="61">
        <v>395000</v>
      </c>
      <c r="D947" s="59">
        <v>875</v>
      </c>
      <c r="E947" s="62">
        <f t="shared" si="14"/>
        <v>2.2151898734177216E-3</v>
      </c>
      <c r="F947" s="59">
        <v>3698.02</v>
      </c>
    </row>
    <row r="948" spans="1:6" x14ac:dyDescent="0.2">
      <c r="A948" s="60" t="s">
        <v>1068</v>
      </c>
      <c r="B948" s="57">
        <v>55</v>
      </c>
      <c r="C948" s="61">
        <v>225000</v>
      </c>
      <c r="D948" s="59">
        <v>985.5</v>
      </c>
      <c r="E948" s="62">
        <f t="shared" si="14"/>
        <v>4.3800000000000002E-3</v>
      </c>
      <c r="F948" s="59">
        <v>2518.6799999999998</v>
      </c>
    </row>
    <row r="949" spans="1:6" x14ac:dyDescent="0.2">
      <c r="A949" s="60" t="s">
        <v>1069</v>
      </c>
      <c r="B949" s="57">
        <v>70</v>
      </c>
      <c r="C949" s="61">
        <v>200000</v>
      </c>
      <c r="D949" s="59">
        <v>725</v>
      </c>
      <c r="E949" s="62">
        <f t="shared" si="14"/>
        <v>3.6250000000000002E-3</v>
      </c>
      <c r="F949" s="59">
        <v>1356.65</v>
      </c>
    </row>
    <row r="950" spans="1:6" x14ac:dyDescent="0.2">
      <c r="A950" s="60" t="s">
        <v>1070</v>
      </c>
      <c r="B950" s="57">
        <v>355</v>
      </c>
      <c r="C950" s="61">
        <v>504700</v>
      </c>
      <c r="D950" s="59">
        <v>964.5</v>
      </c>
      <c r="E950" s="62">
        <f t="shared" si="14"/>
        <v>1.9110362591638597E-3</v>
      </c>
      <c r="F950" s="59">
        <v>2574.04</v>
      </c>
    </row>
    <row r="951" spans="1:6" x14ac:dyDescent="0.2">
      <c r="A951" s="60" t="s">
        <v>1071</v>
      </c>
      <c r="B951" s="57">
        <v>47</v>
      </c>
      <c r="C951" s="61">
        <v>1860000</v>
      </c>
      <c r="D951" s="59">
        <v>2300</v>
      </c>
      <c r="E951" s="62">
        <f t="shared" si="14"/>
        <v>1.2365591397849463E-3</v>
      </c>
      <c r="F951" s="59">
        <v>10399.75</v>
      </c>
    </row>
    <row r="952" spans="1:6" x14ac:dyDescent="0.2">
      <c r="A952" s="60" t="s">
        <v>1072</v>
      </c>
      <c r="B952" s="57">
        <v>1380</v>
      </c>
      <c r="C952" s="61">
        <v>305760</v>
      </c>
      <c r="D952" s="59">
        <v>1019</v>
      </c>
      <c r="E952" s="62">
        <f t="shared" si="14"/>
        <v>3.3326792255363685E-3</v>
      </c>
      <c r="F952" s="59">
        <v>4950.96</v>
      </c>
    </row>
    <row r="953" spans="1:6" x14ac:dyDescent="0.2">
      <c r="A953" s="60" t="s">
        <v>1073</v>
      </c>
      <c r="B953" s="57">
        <v>178</v>
      </c>
      <c r="C953" s="61">
        <v>485000</v>
      </c>
      <c r="D953" s="59">
        <v>1050</v>
      </c>
      <c r="E953" s="62">
        <f t="shared" si="14"/>
        <v>2.1649484536082476E-3</v>
      </c>
      <c r="F953" s="59">
        <v>3391.65</v>
      </c>
    </row>
    <row r="954" spans="1:6" x14ac:dyDescent="0.2">
      <c r="A954" s="60" t="s">
        <v>1074</v>
      </c>
      <c r="B954" s="57">
        <v>1050</v>
      </c>
      <c r="C954" s="61">
        <v>870000</v>
      </c>
      <c r="D954" s="59">
        <v>1886</v>
      </c>
      <c r="E954" s="62">
        <f t="shared" si="14"/>
        <v>2.1678160919540229E-3</v>
      </c>
      <c r="F954" s="59">
        <v>6690.86</v>
      </c>
    </row>
    <row r="955" spans="1:6" x14ac:dyDescent="0.2">
      <c r="A955" s="60" t="s">
        <v>1075</v>
      </c>
      <c r="B955" s="57">
        <v>344</v>
      </c>
      <c r="C955" s="61">
        <v>1628000</v>
      </c>
      <c r="D955" s="59">
        <v>3800</v>
      </c>
      <c r="E955" s="62">
        <f t="shared" si="14"/>
        <v>2.3341523341523342E-3</v>
      </c>
      <c r="F955" s="59">
        <v>14071.68</v>
      </c>
    </row>
    <row r="956" spans="1:6" x14ac:dyDescent="0.2">
      <c r="A956" s="60" t="s">
        <v>1076</v>
      </c>
      <c r="B956" s="57">
        <v>544</v>
      </c>
      <c r="C956" s="61">
        <v>1400000</v>
      </c>
      <c r="D956" s="59">
        <v>2664</v>
      </c>
      <c r="E956" s="62">
        <f t="shared" si="14"/>
        <v>1.9028571428571428E-3</v>
      </c>
      <c r="F956" s="59">
        <v>10921.68</v>
      </c>
    </row>
    <row r="957" spans="1:6" x14ac:dyDescent="0.2">
      <c r="A957" s="60" t="s">
        <v>1077</v>
      </c>
      <c r="B957" s="57">
        <v>97</v>
      </c>
      <c r="C957" s="61">
        <v>850000</v>
      </c>
      <c r="D957" s="59">
        <v>1812</v>
      </c>
      <c r="E957" s="62">
        <f t="shared" si="14"/>
        <v>2.131764705882353E-3</v>
      </c>
      <c r="F957" s="59">
        <v>6645.4</v>
      </c>
    </row>
    <row r="958" spans="1:6" x14ac:dyDescent="0.2">
      <c r="A958" s="60" t="s">
        <v>1078</v>
      </c>
      <c r="B958" s="57">
        <v>51</v>
      </c>
      <c r="C958" s="61">
        <v>1636500</v>
      </c>
      <c r="D958" s="59">
        <v>2995</v>
      </c>
      <c r="E958" s="62">
        <f t="shared" si="14"/>
        <v>1.8301252673388329E-3</v>
      </c>
      <c r="F958" s="59">
        <v>13753.31</v>
      </c>
    </row>
    <row r="959" spans="1:6" x14ac:dyDescent="0.2">
      <c r="A959" s="60" t="s">
        <v>1079</v>
      </c>
      <c r="B959" s="57">
        <v>48</v>
      </c>
      <c r="C959" s="61">
        <v>1545000</v>
      </c>
      <c r="D959" s="59">
        <v>2600</v>
      </c>
      <c r="E959" s="62">
        <f t="shared" si="14"/>
        <v>1.6828478964401295E-3</v>
      </c>
      <c r="F959" s="59">
        <v>12084</v>
      </c>
    </row>
    <row r="960" spans="1:6" x14ac:dyDescent="0.2">
      <c r="A960" s="60" t="s">
        <v>1080</v>
      </c>
      <c r="B960" s="57">
        <v>65</v>
      </c>
      <c r="C960" s="61">
        <v>1912500</v>
      </c>
      <c r="D960" s="59">
        <v>2415</v>
      </c>
      <c r="E960" s="62">
        <f t="shared" si="14"/>
        <v>1.2627450980392156E-3</v>
      </c>
      <c r="F960" s="59">
        <v>12496.34</v>
      </c>
    </row>
    <row r="961" spans="1:6" x14ac:dyDescent="0.2">
      <c r="A961" s="60" t="s">
        <v>1081</v>
      </c>
      <c r="B961" s="57">
        <v>29</v>
      </c>
      <c r="C961" s="61">
        <v>168500</v>
      </c>
      <c r="D961" s="59">
        <v>895</v>
      </c>
      <c r="E961" s="62">
        <f t="shared" si="14"/>
        <v>5.311572700296736E-3</v>
      </c>
      <c r="F961" s="59">
        <v>1668</v>
      </c>
    </row>
    <row r="962" spans="1:6" x14ac:dyDescent="0.2">
      <c r="A962" s="60" t="s">
        <v>1082</v>
      </c>
      <c r="B962" s="57">
        <v>90</v>
      </c>
      <c r="C962" s="61">
        <v>543800</v>
      </c>
      <c r="D962" s="59">
        <v>1170</v>
      </c>
      <c r="E962" s="62">
        <f t="shared" ref="E962:E1025" si="15">D962/C962</f>
        <v>2.1515262964325117E-3</v>
      </c>
      <c r="F962" s="59">
        <v>2709.01</v>
      </c>
    </row>
    <row r="963" spans="1:6" x14ac:dyDescent="0.2">
      <c r="A963" s="60" t="s">
        <v>1083</v>
      </c>
      <c r="B963" s="57">
        <v>235</v>
      </c>
      <c r="C963" s="61">
        <v>281500</v>
      </c>
      <c r="D963" s="59">
        <v>1150</v>
      </c>
      <c r="E963" s="62">
        <f t="shared" si="15"/>
        <v>4.0852575488454709E-3</v>
      </c>
      <c r="F963" s="59">
        <v>2629.58</v>
      </c>
    </row>
    <row r="964" spans="1:6" x14ac:dyDescent="0.2">
      <c r="A964" s="60" t="s">
        <v>1084</v>
      </c>
      <c r="B964" s="57">
        <v>73</v>
      </c>
      <c r="C964" s="61">
        <v>200000</v>
      </c>
      <c r="D964" s="59">
        <v>1180</v>
      </c>
      <c r="E964" s="62">
        <f t="shared" si="15"/>
        <v>5.8999999999999999E-3</v>
      </c>
      <c r="F964" s="59">
        <v>1585.62</v>
      </c>
    </row>
    <row r="965" spans="1:6" x14ac:dyDescent="0.2">
      <c r="A965" s="60" t="s">
        <v>1085</v>
      </c>
      <c r="B965" s="57">
        <v>128</v>
      </c>
      <c r="C965" s="61">
        <v>777500</v>
      </c>
      <c r="D965" s="59">
        <v>1738</v>
      </c>
      <c r="E965" s="62">
        <f t="shared" si="15"/>
        <v>2.2353697749196142E-3</v>
      </c>
      <c r="F965" s="59">
        <v>5571.7</v>
      </c>
    </row>
    <row r="966" spans="1:6" x14ac:dyDescent="0.2">
      <c r="A966" s="60" t="s">
        <v>1086</v>
      </c>
      <c r="B966" s="57">
        <v>82</v>
      </c>
      <c r="C966" s="61">
        <v>2100000</v>
      </c>
      <c r="D966" s="59">
        <v>2212.5</v>
      </c>
      <c r="E966" s="62">
        <f t="shared" si="15"/>
        <v>1.0535714285714287E-3</v>
      </c>
      <c r="F966" s="59">
        <v>11489.79</v>
      </c>
    </row>
    <row r="967" spans="1:6" x14ac:dyDescent="0.2">
      <c r="A967" s="60" t="s">
        <v>1087</v>
      </c>
      <c r="B967" s="57">
        <v>61</v>
      </c>
      <c r="C967" s="61">
        <v>1700500</v>
      </c>
      <c r="D967" s="59">
        <v>2672.5</v>
      </c>
      <c r="E967" s="62">
        <f t="shared" si="15"/>
        <v>1.5715965892384592E-3</v>
      </c>
      <c r="F967" s="59">
        <v>10679.96</v>
      </c>
    </row>
    <row r="968" spans="1:6" x14ac:dyDescent="0.2">
      <c r="A968" s="60" t="s">
        <v>1088</v>
      </c>
      <c r="B968" s="57">
        <v>41</v>
      </c>
      <c r="C968" s="61">
        <v>1328000</v>
      </c>
      <c r="D968" s="59">
        <v>2250</v>
      </c>
      <c r="E968" s="62">
        <f t="shared" si="15"/>
        <v>1.694277108433735E-3</v>
      </c>
      <c r="F968" s="59">
        <v>9298.14</v>
      </c>
    </row>
    <row r="969" spans="1:6" x14ac:dyDescent="0.2">
      <c r="A969" s="60" t="s">
        <v>1089</v>
      </c>
      <c r="B969" s="57">
        <v>87</v>
      </c>
      <c r="C969" s="61">
        <v>490000</v>
      </c>
      <c r="D969" s="59">
        <v>1200</v>
      </c>
      <c r="E969" s="62">
        <f t="shared" si="15"/>
        <v>2.4489795918367346E-3</v>
      </c>
      <c r="F969" s="59">
        <v>2382.1799999999998</v>
      </c>
    </row>
    <row r="970" spans="1:6" x14ac:dyDescent="0.2">
      <c r="A970" s="60" t="s">
        <v>1090</v>
      </c>
      <c r="B970" s="57">
        <v>105</v>
      </c>
      <c r="C970" s="61">
        <v>510000</v>
      </c>
      <c r="D970" s="59">
        <v>1569</v>
      </c>
      <c r="E970" s="62">
        <f t="shared" si="15"/>
        <v>3.0764705882352942E-3</v>
      </c>
      <c r="F970" s="59">
        <v>4415.1400000000003</v>
      </c>
    </row>
    <row r="971" spans="1:6" x14ac:dyDescent="0.2">
      <c r="A971" s="60" t="s">
        <v>1091</v>
      </c>
      <c r="B971" s="57">
        <v>51</v>
      </c>
      <c r="C971" s="61">
        <v>1820000</v>
      </c>
      <c r="D971" s="59">
        <v>3350</v>
      </c>
      <c r="E971" s="62">
        <f t="shared" si="15"/>
        <v>1.8406593406593407E-3</v>
      </c>
      <c r="F971" s="59">
        <v>16185.8</v>
      </c>
    </row>
    <row r="972" spans="1:6" x14ac:dyDescent="0.2">
      <c r="A972" s="60" t="s">
        <v>1092</v>
      </c>
      <c r="B972" s="57">
        <v>106</v>
      </c>
      <c r="C972" s="61">
        <v>1055000</v>
      </c>
      <c r="D972" s="59">
        <v>1695</v>
      </c>
      <c r="E972" s="62">
        <f t="shared" si="15"/>
        <v>1.6066350710900474E-3</v>
      </c>
      <c r="F972" s="59">
        <v>3663.95</v>
      </c>
    </row>
    <row r="973" spans="1:6" x14ac:dyDescent="0.2">
      <c r="A973" s="60" t="s">
        <v>1093</v>
      </c>
      <c r="B973" s="57">
        <v>161</v>
      </c>
      <c r="C973" s="61">
        <v>700000</v>
      </c>
      <c r="D973" s="59">
        <v>1850</v>
      </c>
      <c r="E973" s="62">
        <f t="shared" si="15"/>
        <v>2.642857142857143E-3</v>
      </c>
      <c r="F973" s="59">
        <v>5649.74</v>
      </c>
    </row>
    <row r="974" spans="1:6" x14ac:dyDescent="0.2">
      <c r="A974" s="60" t="s">
        <v>1094</v>
      </c>
      <c r="B974" s="57">
        <v>696</v>
      </c>
      <c r="C974" s="61">
        <v>420000</v>
      </c>
      <c r="D974" s="59">
        <v>1900</v>
      </c>
      <c r="E974" s="62">
        <f t="shared" si="15"/>
        <v>4.5238095238095237E-3</v>
      </c>
      <c r="F974" s="59">
        <v>3072.07</v>
      </c>
    </row>
    <row r="975" spans="1:6" x14ac:dyDescent="0.2">
      <c r="A975" s="60" t="s">
        <v>1095</v>
      </c>
      <c r="B975" s="57">
        <v>265</v>
      </c>
      <c r="C975" s="61">
        <v>299950</v>
      </c>
      <c r="D975" s="59">
        <v>1000</v>
      </c>
      <c r="E975" s="62">
        <f t="shared" si="15"/>
        <v>3.333888981496916E-3</v>
      </c>
      <c r="F975" s="59">
        <v>1458.5</v>
      </c>
    </row>
    <row r="976" spans="1:6" x14ac:dyDescent="0.2">
      <c r="A976" s="60" t="s">
        <v>1096</v>
      </c>
      <c r="B976" s="57">
        <v>178</v>
      </c>
      <c r="C976" s="61">
        <v>180000</v>
      </c>
      <c r="D976" s="59">
        <v>970</v>
      </c>
      <c r="E976" s="62">
        <f t="shared" si="15"/>
        <v>5.3888888888888892E-3</v>
      </c>
      <c r="F976" s="59">
        <v>3255.09</v>
      </c>
    </row>
    <row r="977" spans="1:6" x14ac:dyDescent="0.2">
      <c r="A977" s="60" t="s">
        <v>1097</v>
      </c>
      <c r="B977" s="57">
        <v>53</v>
      </c>
      <c r="C977" s="61">
        <v>356440</v>
      </c>
      <c r="D977" s="59">
        <v>1275</v>
      </c>
      <c r="E977" s="62">
        <f t="shared" si="15"/>
        <v>3.5770396139602739E-3</v>
      </c>
      <c r="F977" s="59">
        <v>5201.59</v>
      </c>
    </row>
    <row r="978" spans="1:6" x14ac:dyDescent="0.2">
      <c r="A978" s="60" t="s">
        <v>1098</v>
      </c>
      <c r="B978" s="57">
        <v>544</v>
      </c>
      <c r="C978" s="61">
        <v>775000</v>
      </c>
      <c r="D978" s="59">
        <v>1700</v>
      </c>
      <c r="E978" s="62">
        <f t="shared" si="15"/>
        <v>2.1935483870967744E-3</v>
      </c>
      <c r="F978" s="59">
        <v>2630.8</v>
      </c>
    </row>
    <row r="979" spans="1:6" x14ac:dyDescent="0.2">
      <c r="A979" s="60" t="s">
        <v>1099</v>
      </c>
      <c r="B979" s="57">
        <v>42</v>
      </c>
      <c r="C979" s="61">
        <v>143498</v>
      </c>
      <c r="D979" s="59">
        <v>787</v>
      </c>
      <c r="E979" s="62">
        <f t="shared" si="15"/>
        <v>5.4843969950800712E-3</v>
      </c>
      <c r="F979" s="59">
        <v>3895.48</v>
      </c>
    </row>
    <row r="980" spans="1:6" x14ac:dyDescent="0.2">
      <c r="A980" s="60" t="s">
        <v>1100</v>
      </c>
      <c r="B980" s="57">
        <v>642</v>
      </c>
      <c r="C980" s="61">
        <v>860000</v>
      </c>
      <c r="D980" s="59">
        <v>1720</v>
      </c>
      <c r="E980" s="62">
        <f t="shared" si="15"/>
        <v>2E-3</v>
      </c>
      <c r="F980" s="59">
        <v>6667.17</v>
      </c>
    </row>
    <row r="981" spans="1:6" x14ac:dyDescent="0.2">
      <c r="A981" s="60" t="s">
        <v>1101</v>
      </c>
      <c r="B981" s="57">
        <v>94</v>
      </c>
      <c r="C981" s="61">
        <v>251000</v>
      </c>
      <c r="D981" s="59">
        <v>1400</v>
      </c>
      <c r="E981" s="62">
        <f t="shared" si="15"/>
        <v>5.5776892430278889E-3</v>
      </c>
      <c r="F981" s="59">
        <v>2221.11</v>
      </c>
    </row>
    <row r="982" spans="1:6" x14ac:dyDescent="0.2">
      <c r="A982" s="60" t="s">
        <v>1102</v>
      </c>
      <c r="B982" s="57">
        <v>95</v>
      </c>
      <c r="C982" s="61">
        <v>181000</v>
      </c>
      <c r="D982" s="59">
        <v>775</v>
      </c>
      <c r="E982" s="62">
        <f t="shared" si="15"/>
        <v>4.2817679558011046E-3</v>
      </c>
      <c r="F982" s="59">
        <v>1455.52</v>
      </c>
    </row>
    <row r="983" spans="1:6" x14ac:dyDescent="0.2">
      <c r="A983" s="60" t="s">
        <v>1103</v>
      </c>
      <c r="B983" s="57">
        <v>135</v>
      </c>
      <c r="C983" s="61">
        <v>331000</v>
      </c>
      <c r="D983" s="59">
        <v>1445</v>
      </c>
      <c r="E983" s="62">
        <f t="shared" si="15"/>
        <v>4.3655589123867073E-3</v>
      </c>
      <c r="F983" s="59">
        <v>2802.41</v>
      </c>
    </row>
    <row r="984" spans="1:6" x14ac:dyDescent="0.2">
      <c r="A984" s="60" t="s">
        <v>1104</v>
      </c>
      <c r="B984" s="57">
        <v>42</v>
      </c>
      <c r="C984" s="61">
        <v>562400</v>
      </c>
      <c r="D984" s="59">
        <v>1025</v>
      </c>
      <c r="E984" s="62">
        <f t="shared" si="15"/>
        <v>1.8225462304409673E-3</v>
      </c>
      <c r="F984" s="59">
        <v>3346.98</v>
      </c>
    </row>
    <row r="985" spans="1:6" x14ac:dyDescent="0.2">
      <c r="A985" s="60" t="s">
        <v>1105</v>
      </c>
      <c r="B985" s="57">
        <v>114</v>
      </c>
      <c r="C985" s="61">
        <v>505000</v>
      </c>
      <c r="D985" s="59">
        <v>825</v>
      </c>
      <c r="E985" s="62">
        <f t="shared" si="15"/>
        <v>1.6336633663366336E-3</v>
      </c>
      <c r="F985" s="59">
        <v>899</v>
      </c>
    </row>
    <row r="986" spans="1:6" x14ac:dyDescent="0.2">
      <c r="A986" s="60" t="s">
        <v>1106</v>
      </c>
      <c r="B986" s="57">
        <v>45</v>
      </c>
      <c r="C986" s="61">
        <v>380900</v>
      </c>
      <c r="D986" s="59">
        <v>1254</v>
      </c>
      <c r="E986" s="62">
        <f t="shared" si="15"/>
        <v>3.292202677868207E-3</v>
      </c>
      <c r="F986" s="59">
        <v>3482</v>
      </c>
    </row>
    <row r="987" spans="1:6" x14ac:dyDescent="0.2">
      <c r="A987" s="60" t="s">
        <v>1107</v>
      </c>
      <c r="B987" s="57">
        <v>5</v>
      </c>
      <c r="C987" s="61">
        <v>349759</v>
      </c>
      <c r="D987" s="59">
        <v>840.5</v>
      </c>
      <c r="E987" s="62">
        <f t="shared" si="15"/>
        <v>2.4030832659059525E-3</v>
      </c>
      <c r="F987" s="59">
        <v>3920.15</v>
      </c>
    </row>
    <row r="988" spans="1:6" x14ac:dyDescent="0.2">
      <c r="A988" s="60" t="s">
        <v>1108</v>
      </c>
      <c r="B988" s="57">
        <v>36</v>
      </c>
      <c r="C988" s="61">
        <v>145000</v>
      </c>
      <c r="D988" s="59">
        <v>607</v>
      </c>
      <c r="E988" s="62">
        <f t="shared" si="15"/>
        <v>4.186206896551724E-3</v>
      </c>
      <c r="F988" s="59">
        <v>1122</v>
      </c>
    </row>
    <row r="989" spans="1:6" x14ac:dyDescent="0.2">
      <c r="A989" s="60" t="s">
        <v>1109</v>
      </c>
      <c r="B989" s="57">
        <v>71</v>
      </c>
      <c r="C989" s="61">
        <v>160000</v>
      </c>
      <c r="D989" s="59">
        <v>695</v>
      </c>
      <c r="E989" s="62">
        <f t="shared" si="15"/>
        <v>4.3437500000000004E-3</v>
      </c>
      <c r="F989" s="59">
        <v>2704.98</v>
      </c>
    </row>
    <row r="990" spans="1:6" x14ac:dyDescent="0.2">
      <c r="A990" s="60" t="s">
        <v>1110</v>
      </c>
      <c r="B990" s="57">
        <v>34</v>
      </c>
      <c r="C990" s="61">
        <v>180000</v>
      </c>
      <c r="D990" s="59">
        <v>600</v>
      </c>
      <c r="E990" s="62">
        <f t="shared" si="15"/>
        <v>3.3333333333333335E-3</v>
      </c>
      <c r="F990" s="59">
        <v>1123.98</v>
      </c>
    </row>
    <row r="991" spans="1:6" x14ac:dyDescent="0.2">
      <c r="A991" s="60" t="s">
        <v>1111</v>
      </c>
      <c r="B991" s="57">
        <v>20</v>
      </c>
      <c r="C991" s="61">
        <v>255000</v>
      </c>
      <c r="D991" s="59">
        <v>900</v>
      </c>
      <c r="E991" s="62">
        <f t="shared" si="15"/>
        <v>3.5294117647058825E-3</v>
      </c>
      <c r="F991" s="59">
        <v>2270.92</v>
      </c>
    </row>
    <row r="992" spans="1:6" x14ac:dyDescent="0.2">
      <c r="A992" s="60" t="s">
        <v>1112</v>
      </c>
      <c r="B992" s="57">
        <v>38</v>
      </c>
      <c r="C992" s="61">
        <v>235878</v>
      </c>
      <c r="D992" s="59">
        <v>630</v>
      </c>
      <c r="E992" s="62">
        <f t="shared" si="15"/>
        <v>2.6708722305598658E-3</v>
      </c>
      <c r="F992" s="59">
        <v>1213</v>
      </c>
    </row>
    <row r="993" spans="1:6" x14ac:dyDescent="0.2">
      <c r="A993" s="60" t="s">
        <v>1113</v>
      </c>
      <c r="B993" s="57">
        <v>48</v>
      </c>
      <c r="C993" s="61">
        <v>377500</v>
      </c>
      <c r="D993" s="59">
        <v>800</v>
      </c>
      <c r="E993" s="62">
        <f t="shared" si="15"/>
        <v>2.119205298013245E-3</v>
      </c>
      <c r="F993" s="59">
        <v>2823.49</v>
      </c>
    </row>
    <row r="994" spans="1:6" x14ac:dyDescent="0.2">
      <c r="A994" s="60" t="s">
        <v>1114</v>
      </c>
      <c r="B994" s="57">
        <v>54</v>
      </c>
      <c r="C994" s="61">
        <v>1526000</v>
      </c>
      <c r="D994" s="59">
        <v>2150</v>
      </c>
      <c r="E994" s="62">
        <f t="shared" si="15"/>
        <v>1.4089121887287024E-3</v>
      </c>
      <c r="F994" s="59">
        <v>10484.870000000001</v>
      </c>
    </row>
    <row r="995" spans="1:6" x14ac:dyDescent="0.2">
      <c r="A995" s="60" t="s">
        <v>1115</v>
      </c>
      <c r="B995" s="57">
        <v>49</v>
      </c>
      <c r="C995" s="61">
        <v>190950</v>
      </c>
      <c r="D995" s="59">
        <v>897.5</v>
      </c>
      <c r="E995" s="62">
        <f t="shared" si="15"/>
        <v>4.7001832940560357E-3</v>
      </c>
      <c r="F995" s="59">
        <v>1362.78</v>
      </c>
    </row>
    <row r="996" spans="1:6" x14ac:dyDescent="0.2">
      <c r="A996" s="60" t="s">
        <v>1116</v>
      </c>
      <c r="B996" s="57">
        <v>40</v>
      </c>
      <c r="C996" s="61">
        <v>263000</v>
      </c>
      <c r="D996" s="59">
        <v>1050</v>
      </c>
      <c r="E996" s="62">
        <f t="shared" si="15"/>
        <v>3.9923954372623575E-3</v>
      </c>
      <c r="F996" s="59">
        <v>1107.3399999999999</v>
      </c>
    </row>
    <row r="997" spans="1:6" x14ac:dyDescent="0.2">
      <c r="A997" s="60" t="s">
        <v>1117</v>
      </c>
      <c r="B997" s="57">
        <v>174</v>
      </c>
      <c r="C997" s="61">
        <v>153500</v>
      </c>
      <c r="D997" s="59">
        <v>818</v>
      </c>
      <c r="E997" s="62">
        <f t="shared" si="15"/>
        <v>5.3289902280130291E-3</v>
      </c>
      <c r="F997" s="59">
        <v>909.1</v>
      </c>
    </row>
    <row r="998" spans="1:6" x14ac:dyDescent="0.2">
      <c r="A998" s="60" t="s">
        <v>1118</v>
      </c>
      <c r="B998" s="57">
        <v>53</v>
      </c>
      <c r="C998" s="61">
        <v>255000</v>
      </c>
      <c r="D998" s="59">
        <v>899</v>
      </c>
      <c r="E998" s="62">
        <f t="shared" si="15"/>
        <v>3.5254901960784313E-3</v>
      </c>
      <c r="F998" s="59">
        <v>1336.28</v>
      </c>
    </row>
    <row r="999" spans="1:6" x14ac:dyDescent="0.2">
      <c r="A999" s="60" t="s">
        <v>1119</v>
      </c>
      <c r="B999" s="57">
        <v>177</v>
      </c>
      <c r="C999" s="61">
        <v>505000</v>
      </c>
      <c r="D999" s="59">
        <v>1680</v>
      </c>
      <c r="E999" s="62">
        <f t="shared" si="15"/>
        <v>3.3267326732673267E-3</v>
      </c>
      <c r="F999" s="59">
        <v>7852.82</v>
      </c>
    </row>
    <row r="1000" spans="1:6" x14ac:dyDescent="0.2">
      <c r="A1000" s="60" t="s">
        <v>1120</v>
      </c>
      <c r="B1000" s="57">
        <v>109</v>
      </c>
      <c r="C1000" s="61">
        <v>810000</v>
      </c>
      <c r="D1000" s="59">
        <v>2000</v>
      </c>
      <c r="E1000" s="62">
        <f t="shared" si="15"/>
        <v>2.4691358024691358E-3</v>
      </c>
      <c r="F1000" s="59">
        <v>6628.16</v>
      </c>
    </row>
    <row r="1001" spans="1:6" x14ac:dyDescent="0.2">
      <c r="A1001" s="60" t="s">
        <v>1121</v>
      </c>
      <c r="B1001" s="57">
        <v>149</v>
      </c>
      <c r="C1001" s="61">
        <v>305550</v>
      </c>
      <c r="D1001" s="59">
        <v>1230</v>
      </c>
      <c r="E1001" s="62">
        <f t="shared" si="15"/>
        <v>4.0255277368679426E-3</v>
      </c>
      <c r="F1001" s="59">
        <v>1597.82</v>
      </c>
    </row>
    <row r="1002" spans="1:6" x14ac:dyDescent="0.2">
      <c r="A1002" s="60" t="s">
        <v>1122</v>
      </c>
      <c r="B1002" s="57">
        <v>127</v>
      </c>
      <c r="C1002" s="61">
        <v>228500</v>
      </c>
      <c r="D1002" s="59">
        <v>1050</v>
      </c>
      <c r="E1002" s="62">
        <f t="shared" si="15"/>
        <v>4.595185995623632E-3</v>
      </c>
      <c r="F1002" s="59">
        <v>1589.86</v>
      </c>
    </row>
    <row r="1003" spans="1:6" x14ac:dyDescent="0.2">
      <c r="A1003" s="60" t="s">
        <v>1123</v>
      </c>
      <c r="B1003" s="57">
        <v>107</v>
      </c>
      <c r="C1003" s="61">
        <v>416500</v>
      </c>
      <c r="D1003" s="59">
        <v>1150</v>
      </c>
      <c r="E1003" s="62">
        <f t="shared" si="15"/>
        <v>2.7611044417767106E-3</v>
      </c>
      <c r="F1003" s="59">
        <v>3099.67</v>
      </c>
    </row>
    <row r="1004" spans="1:6" x14ac:dyDescent="0.2">
      <c r="A1004" s="60" t="s">
        <v>1124</v>
      </c>
      <c r="B1004" s="57">
        <v>117</v>
      </c>
      <c r="C1004" s="61">
        <v>351500</v>
      </c>
      <c r="D1004" s="59">
        <v>1195</v>
      </c>
      <c r="E1004" s="62">
        <f t="shared" si="15"/>
        <v>3.3997155049786628E-3</v>
      </c>
      <c r="F1004" s="59">
        <v>2982.17</v>
      </c>
    </row>
    <row r="1005" spans="1:6" x14ac:dyDescent="0.2">
      <c r="A1005" s="60" t="s">
        <v>1125</v>
      </c>
      <c r="B1005" s="57">
        <v>87</v>
      </c>
      <c r="C1005" s="61">
        <v>970000</v>
      </c>
      <c r="D1005" s="59">
        <v>2000</v>
      </c>
      <c r="E1005" s="62">
        <f t="shared" si="15"/>
        <v>2.0618556701030928E-3</v>
      </c>
      <c r="F1005" s="59">
        <v>6677.67</v>
      </c>
    </row>
    <row r="1006" spans="1:6" x14ac:dyDescent="0.2">
      <c r="A1006" s="60" t="s">
        <v>1126</v>
      </c>
      <c r="B1006" s="57">
        <v>45</v>
      </c>
      <c r="C1006" s="61">
        <v>1047500</v>
      </c>
      <c r="D1006" s="59">
        <v>2350</v>
      </c>
      <c r="E1006" s="62">
        <f t="shared" si="15"/>
        <v>2.243436754176611E-3</v>
      </c>
      <c r="F1006" s="59">
        <v>8374</v>
      </c>
    </row>
    <row r="1007" spans="1:6" x14ac:dyDescent="0.2">
      <c r="A1007" s="60" t="s">
        <v>1127</v>
      </c>
      <c r="B1007" s="57">
        <v>89</v>
      </c>
      <c r="C1007" s="61">
        <v>156000</v>
      </c>
      <c r="D1007" s="59">
        <v>685</v>
      </c>
      <c r="E1007" s="62">
        <f t="shared" si="15"/>
        <v>4.3910256410256412E-3</v>
      </c>
      <c r="F1007" s="59">
        <v>1504.89</v>
      </c>
    </row>
    <row r="1008" spans="1:6" x14ac:dyDescent="0.2">
      <c r="A1008" s="60" t="s">
        <v>1128</v>
      </c>
      <c r="B1008" s="57">
        <v>94</v>
      </c>
      <c r="C1008" s="61">
        <v>584535</v>
      </c>
      <c r="D1008" s="59">
        <v>1185</v>
      </c>
      <c r="E1008" s="62">
        <f t="shared" si="15"/>
        <v>2.0272524314198467E-3</v>
      </c>
      <c r="F1008" s="59">
        <v>2779.25</v>
      </c>
    </row>
    <row r="1009" spans="1:6" x14ac:dyDescent="0.2">
      <c r="A1009" s="60" t="s">
        <v>1129</v>
      </c>
      <c r="B1009" s="57">
        <v>54</v>
      </c>
      <c r="C1009" s="61">
        <v>670000</v>
      </c>
      <c r="D1009" s="59">
        <v>1250</v>
      </c>
      <c r="E1009" s="62">
        <f t="shared" si="15"/>
        <v>1.8656716417910447E-3</v>
      </c>
      <c r="F1009" s="59">
        <v>4370.04</v>
      </c>
    </row>
    <row r="1010" spans="1:6" x14ac:dyDescent="0.2">
      <c r="A1010" s="60" t="s">
        <v>1130</v>
      </c>
      <c r="B1010" s="57">
        <v>64</v>
      </c>
      <c r="C1010" s="61">
        <v>504719</v>
      </c>
      <c r="D1010" s="59">
        <v>1469</v>
      </c>
      <c r="E1010" s="62">
        <f t="shared" si="15"/>
        <v>2.9105304139531107E-3</v>
      </c>
      <c r="F1010" s="59">
        <v>4825.1400000000003</v>
      </c>
    </row>
    <row r="1011" spans="1:6" x14ac:dyDescent="0.2">
      <c r="A1011" s="60" t="s">
        <v>1131</v>
      </c>
      <c r="B1011" s="57">
        <v>193</v>
      </c>
      <c r="C1011" s="61">
        <v>500000</v>
      </c>
      <c r="D1011" s="59">
        <v>1100</v>
      </c>
      <c r="E1011" s="62">
        <f t="shared" si="15"/>
        <v>2.2000000000000001E-3</v>
      </c>
      <c r="F1011" s="59">
        <v>2301.96</v>
      </c>
    </row>
    <row r="1012" spans="1:6" x14ac:dyDescent="0.2">
      <c r="A1012" s="60" t="s">
        <v>1132</v>
      </c>
      <c r="B1012" s="57">
        <v>111</v>
      </c>
      <c r="C1012" s="61">
        <v>185000</v>
      </c>
      <c r="D1012" s="59">
        <v>795</v>
      </c>
      <c r="E1012" s="62">
        <f t="shared" si="15"/>
        <v>4.2972972972972973E-3</v>
      </c>
      <c r="F1012" s="59">
        <v>1274.1099999999999</v>
      </c>
    </row>
    <row r="1013" spans="1:6" x14ac:dyDescent="0.2">
      <c r="A1013" s="60" t="s">
        <v>1133</v>
      </c>
      <c r="B1013" s="57">
        <v>319</v>
      </c>
      <c r="C1013" s="61">
        <v>396750</v>
      </c>
      <c r="D1013" s="59">
        <v>785</v>
      </c>
      <c r="E1013" s="62">
        <f t="shared" si="15"/>
        <v>1.978575929426591E-3</v>
      </c>
      <c r="F1013" s="59">
        <v>3259.18</v>
      </c>
    </row>
    <row r="1014" spans="1:6" x14ac:dyDescent="0.2">
      <c r="A1014" s="60" t="s">
        <v>1134</v>
      </c>
      <c r="B1014" s="57">
        <v>80</v>
      </c>
      <c r="C1014" s="61">
        <v>548000</v>
      </c>
      <c r="D1014" s="59">
        <v>1550</v>
      </c>
      <c r="E1014" s="62">
        <f t="shared" si="15"/>
        <v>2.8284671532846717E-3</v>
      </c>
      <c r="F1014" s="59">
        <v>2133</v>
      </c>
    </row>
    <row r="1015" spans="1:6" x14ac:dyDescent="0.2">
      <c r="A1015" s="60" t="s">
        <v>1135</v>
      </c>
      <c r="B1015" s="57">
        <v>387</v>
      </c>
      <c r="C1015" s="61">
        <v>388360</v>
      </c>
      <c r="D1015" s="59">
        <v>1500</v>
      </c>
      <c r="E1015" s="62">
        <f t="shared" si="15"/>
        <v>3.8623957153156863E-3</v>
      </c>
      <c r="F1015" s="59">
        <v>4442.3900000000003</v>
      </c>
    </row>
    <row r="1016" spans="1:6" x14ac:dyDescent="0.2">
      <c r="A1016" s="60" t="s">
        <v>1136</v>
      </c>
      <c r="B1016" s="57">
        <v>95</v>
      </c>
      <c r="C1016" s="61">
        <v>271000</v>
      </c>
      <c r="D1016" s="59">
        <v>875</v>
      </c>
      <c r="E1016" s="62">
        <f t="shared" si="15"/>
        <v>3.2287822878228783E-3</v>
      </c>
      <c r="F1016" s="59">
        <v>1447.94</v>
      </c>
    </row>
    <row r="1017" spans="1:6" x14ac:dyDescent="0.2">
      <c r="A1017" s="60" t="s">
        <v>1137</v>
      </c>
      <c r="B1017" s="57">
        <v>120</v>
      </c>
      <c r="C1017" s="61">
        <v>256000</v>
      </c>
      <c r="D1017" s="59">
        <v>969</v>
      </c>
      <c r="E1017" s="62">
        <f t="shared" si="15"/>
        <v>3.7851562499999999E-3</v>
      </c>
      <c r="F1017" s="59">
        <v>3502</v>
      </c>
    </row>
    <row r="1018" spans="1:6" x14ac:dyDescent="0.2">
      <c r="A1018" s="60" t="s">
        <v>1138</v>
      </c>
      <c r="B1018" s="57">
        <v>185</v>
      </c>
      <c r="C1018" s="61">
        <v>226100</v>
      </c>
      <c r="D1018" s="59">
        <v>650</v>
      </c>
      <c r="E1018" s="62">
        <f t="shared" si="15"/>
        <v>2.8748341441839896E-3</v>
      </c>
      <c r="F1018" s="59">
        <v>1335.21</v>
      </c>
    </row>
    <row r="1019" spans="1:6" x14ac:dyDescent="0.2">
      <c r="A1019" s="60" t="s">
        <v>1139</v>
      </c>
      <c r="B1019" s="57">
        <v>104</v>
      </c>
      <c r="C1019" s="61">
        <v>120000</v>
      </c>
      <c r="D1019" s="59">
        <v>599</v>
      </c>
      <c r="E1019" s="62">
        <f t="shared" si="15"/>
        <v>4.9916666666666668E-3</v>
      </c>
      <c r="F1019" s="59">
        <v>1535.07</v>
      </c>
    </row>
    <row r="1020" spans="1:6" x14ac:dyDescent="0.2">
      <c r="A1020" s="60" t="s">
        <v>1140</v>
      </c>
      <c r="B1020" s="57">
        <v>82</v>
      </c>
      <c r="C1020" s="61">
        <v>350000</v>
      </c>
      <c r="D1020" s="59">
        <v>895</v>
      </c>
      <c r="E1020" s="62">
        <f t="shared" si="15"/>
        <v>2.5571428571428572E-3</v>
      </c>
      <c r="F1020" s="59">
        <v>3113.95</v>
      </c>
    </row>
    <row r="1021" spans="1:6" x14ac:dyDescent="0.2">
      <c r="A1021" s="60" t="s">
        <v>1141</v>
      </c>
      <c r="B1021" s="57">
        <v>75</v>
      </c>
      <c r="C1021" s="61">
        <v>629750</v>
      </c>
      <c r="D1021" s="59">
        <v>1935</v>
      </c>
      <c r="E1021" s="62">
        <f t="shared" si="15"/>
        <v>3.0726478761413261E-3</v>
      </c>
      <c r="F1021" s="59">
        <v>5989.01</v>
      </c>
    </row>
    <row r="1022" spans="1:6" x14ac:dyDescent="0.2">
      <c r="A1022" s="60" t="s">
        <v>1142</v>
      </c>
      <c r="B1022" s="57">
        <v>113</v>
      </c>
      <c r="C1022" s="61">
        <v>492500</v>
      </c>
      <c r="D1022" s="59">
        <v>1500</v>
      </c>
      <c r="E1022" s="62">
        <f t="shared" si="15"/>
        <v>3.0456852791878172E-3</v>
      </c>
      <c r="F1022" s="59">
        <v>3084.48</v>
      </c>
    </row>
    <row r="1023" spans="1:6" x14ac:dyDescent="0.2">
      <c r="A1023" s="60" t="s">
        <v>1143</v>
      </c>
      <c r="B1023" s="57">
        <v>87</v>
      </c>
      <c r="C1023" s="61">
        <v>540000</v>
      </c>
      <c r="D1023" s="59">
        <v>2324.5</v>
      </c>
      <c r="E1023" s="62">
        <f t="shared" si="15"/>
        <v>4.3046296296296296E-3</v>
      </c>
      <c r="F1023" s="59">
        <v>8429</v>
      </c>
    </row>
    <row r="1024" spans="1:6" x14ac:dyDescent="0.2">
      <c r="A1024" s="60" t="s">
        <v>1144</v>
      </c>
      <c r="B1024" s="57">
        <v>39</v>
      </c>
      <c r="C1024" s="61">
        <v>394500</v>
      </c>
      <c r="D1024" s="59">
        <v>985</v>
      </c>
      <c r="E1024" s="62">
        <f t="shared" si="15"/>
        <v>2.496831432192649E-3</v>
      </c>
      <c r="F1024" s="59">
        <v>4134.6099999999997</v>
      </c>
    </row>
    <row r="1025" spans="1:6" x14ac:dyDescent="0.2">
      <c r="A1025" s="60" t="s">
        <v>1145</v>
      </c>
      <c r="B1025" s="57">
        <v>351</v>
      </c>
      <c r="C1025" s="61">
        <v>650000</v>
      </c>
      <c r="D1025" s="59">
        <v>1862.5</v>
      </c>
      <c r="E1025" s="62">
        <f t="shared" si="15"/>
        <v>2.8653846153846156E-3</v>
      </c>
      <c r="F1025" s="59">
        <v>5773.9</v>
      </c>
    </row>
    <row r="1026" spans="1:6" x14ac:dyDescent="0.2">
      <c r="A1026" s="60" t="s">
        <v>1146</v>
      </c>
      <c r="B1026" s="57">
        <v>47</v>
      </c>
      <c r="C1026" s="61">
        <v>216000</v>
      </c>
      <c r="D1026" s="59">
        <v>850</v>
      </c>
      <c r="E1026" s="62">
        <f t="shared" ref="E1026:E1089" si="16">D1026/C1026</f>
        <v>3.9351851851851848E-3</v>
      </c>
      <c r="F1026" s="59">
        <v>1428</v>
      </c>
    </row>
    <row r="1027" spans="1:6" x14ac:dyDescent="0.2">
      <c r="A1027" s="60" t="s">
        <v>1147</v>
      </c>
      <c r="B1027" s="57">
        <v>66</v>
      </c>
      <c r="C1027" s="61">
        <v>217500</v>
      </c>
      <c r="D1027" s="59">
        <v>700</v>
      </c>
      <c r="E1027" s="62">
        <f t="shared" si="16"/>
        <v>3.2183908045977012E-3</v>
      </c>
      <c r="F1027" s="59">
        <v>1048.71</v>
      </c>
    </row>
    <row r="1028" spans="1:6" x14ac:dyDescent="0.2">
      <c r="A1028" s="60" t="s">
        <v>1148</v>
      </c>
      <c r="B1028" s="57">
        <v>38</v>
      </c>
      <c r="C1028" s="61">
        <v>230500</v>
      </c>
      <c r="D1028" s="59">
        <v>750</v>
      </c>
      <c r="E1028" s="62">
        <f t="shared" si="16"/>
        <v>3.2537960954446853E-3</v>
      </c>
      <c r="F1028" s="59">
        <v>1452.14</v>
      </c>
    </row>
    <row r="1029" spans="1:6" x14ac:dyDescent="0.2">
      <c r="A1029" s="60" t="s">
        <v>1149</v>
      </c>
      <c r="B1029" s="57">
        <v>27</v>
      </c>
      <c r="C1029" s="61">
        <v>753750</v>
      </c>
      <c r="D1029" s="59">
        <v>1850</v>
      </c>
      <c r="E1029" s="62">
        <f t="shared" si="16"/>
        <v>2.4543946932006635E-3</v>
      </c>
      <c r="F1029" s="59">
        <v>2606.94</v>
      </c>
    </row>
    <row r="1030" spans="1:6" x14ac:dyDescent="0.2">
      <c r="A1030" s="60" t="s">
        <v>1150</v>
      </c>
      <c r="B1030" s="57">
        <v>123</v>
      </c>
      <c r="C1030" s="61">
        <v>275000</v>
      </c>
      <c r="D1030" s="59">
        <v>1100</v>
      </c>
      <c r="E1030" s="62">
        <f t="shared" si="16"/>
        <v>4.0000000000000001E-3</v>
      </c>
      <c r="F1030" s="59">
        <v>3640.37</v>
      </c>
    </row>
    <row r="1031" spans="1:6" x14ac:dyDescent="0.2">
      <c r="A1031" s="60" t="s">
        <v>1151</v>
      </c>
      <c r="B1031" s="57">
        <v>92</v>
      </c>
      <c r="C1031" s="61">
        <v>563500</v>
      </c>
      <c r="D1031" s="59">
        <v>1800</v>
      </c>
      <c r="E1031" s="62">
        <f t="shared" si="16"/>
        <v>3.1943212067435671E-3</v>
      </c>
      <c r="F1031" s="59">
        <v>4371.8500000000004</v>
      </c>
    </row>
    <row r="1032" spans="1:6" x14ac:dyDescent="0.2">
      <c r="A1032" s="60" t="s">
        <v>1152</v>
      </c>
      <c r="B1032" s="57">
        <v>80</v>
      </c>
      <c r="C1032" s="61">
        <v>292000</v>
      </c>
      <c r="D1032" s="59">
        <v>928</v>
      </c>
      <c r="E1032" s="62">
        <f t="shared" si="16"/>
        <v>3.1780821917808217E-3</v>
      </c>
      <c r="F1032" s="59">
        <v>2507.66</v>
      </c>
    </row>
    <row r="1033" spans="1:6" x14ac:dyDescent="0.2">
      <c r="A1033" s="60" t="s">
        <v>1153</v>
      </c>
      <c r="B1033" s="57">
        <v>294</v>
      </c>
      <c r="C1033" s="61">
        <v>415000</v>
      </c>
      <c r="D1033" s="59">
        <v>975</v>
      </c>
      <c r="E1033" s="62">
        <f t="shared" si="16"/>
        <v>2.349397590361446E-3</v>
      </c>
      <c r="F1033" s="59">
        <v>3066.02</v>
      </c>
    </row>
    <row r="1034" spans="1:6" x14ac:dyDescent="0.2">
      <c r="A1034" s="60" t="s">
        <v>1154</v>
      </c>
      <c r="B1034" s="57">
        <v>94</v>
      </c>
      <c r="C1034" s="61">
        <v>280050</v>
      </c>
      <c r="D1034" s="59">
        <v>900</v>
      </c>
      <c r="E1034" s="62">
        <f t="shared" si="16"/>
        <v>3.2137118371719335E-3</v>
      </c>
      <c r="F1034" s="59">
        <v>2579.92</v>
      </c>
    </row>
    <row r="1035" spans="1:6" x14ac:dyDescent="0.2">
      <c r="A1035" s="60" t="s">
        <v>1155</v>
      </c>
      <c r="B1035" s="57">
        <v>53</v>
      </c>
      <c r="C1035" s="61">
        <v>360000</v>
      </c>
      <c r="D1035" s="59">
        <v>1592.5</v>
      </c>
      <c r="E1035" s="62">
        <f t="shared" si="16"/>
        <v>4.4236111111111108E-3</v>
      </c>
      <c r="F1035" s="59">
        <v>6620</v>
      </c>
    </row>
    <row r="1036" spans="1:6" x14ac:dyDescent="0.2">
      <c r="A1036" s="60" t="s">
        <v>1156</v>
      </c>
      <c r="B1036" s="57">
        <v>192</v>
      </c>
      <c r="C1036" s="61">
        <v>320000</v>
      </c>
      <c r="D1036" s="59">
        <v>1600</v>
      </c>
      <c r="E1036" s="62">
        <f t="shared" si="16"/>
        <v>5.0000000000000001E-3</v>
      </c>
      <c r="F1036" s="59">
        <v>2879.43</v>
      </c>
    </row>
    <row r="1037" spans="1:6" x14ac:dyDescent="0.2">
      <c r="A1037" s="60" t="s">
        <v>1157</v>
      </c>
      <c r="B1037" s="57">
        <v>113</v>
      </c>
      <c r="C1037" s="61">
        <v>335000</v>
      </c>
      <c r="D1037" s="59">
        <v>1395</v>
      </c>
      <c r="E1037" s="62">
        <f t="shared" si="16"/>
        <v>4.1641791044776119E-3</v>
      </c>
      <c r="F1037" s="59">
        <v>2961.48</v>
      </c>
    </row>
    <row r="1038" spans="1:6" x14ac:dyDescent="0.2">
      <c r="A1038" s="60" t="s">
        <v>1158</v>
      </c>
      <c r="B1038" s="57">
        <v>104</v>
      </c>
      <c r="C1038" s="61">
        <v>421377</v>
      </c>
      <c r="D1038" s="59">
        <v>1750</v>
      </c>
      <c r="E1038" s="62">
        <f t="shared" si="16"/>
        <v>4.1530505936489175E-3</v>
      </c>
      <c r="F1038" s="59">
        <v>7470.62</v>
      </c>
    </row>
    <row r="1039" spans="1:6" x14ac:dyDescent="0.2">
      <c r="A1039" s="60" t="s">
        <v>1159</v>
      </c>
      <c r="B1039" s="57">
        <v>30</v>
      </c>
      <c r="C1039" s="61">
        <v>152000</v>
      </c>
      <c r="D1039" s="59">
        <v>975</v>
      </c>
      <c r="E1039" s="62">
        <f t="shared" si="16"/>
        <v>6.4144736842105263E-3</v>
      </c>
      <c r="F1039" s="59">
        <v>709.2</v>
      </c>
    </row>
    <row r="1040" spans="1:6" x14ac:dyDescent="0.2">
      <c r="A1040" s="60" t="s">
        <v>1160</v>
      </c>
      <c r="B1040" s="57">
        <v>118</v>
      </c>
      <c r="C1040" s="61">
        <v>250000</v>
      </c>
      <c r="D1040" s="59">
        <v>1100</v>
      </c>
      <c r="E1040" s="62">
        <f t="shared" si="16"/>
        <v>4.4000000000000003E-3</v>
      </c>
      <c r="F1040" s="59">
        <v>1974.88</v>
      </c>
    </row>
    <row r="1041" spans="1:6" x14ac:dyDescent="0.2">
      <c r="A1041" s="60" t="s">
        <v>1161</v>
      </c>
      <c r="B1041" s="57">
        <v>95</v>
      </c>
      <c r="C1041" s="61">
        <v>350250</v>
      </c>
      <c r="D1041" s="59">
        <v>1250</v>
      </c>
      <c r="E1041" s="62">
        <f t="shared" si="16"/>
        <v>3.5688793718772305E-3</v>
      </c>
      <c r="F1041" s="59">
        <v>1832.73</v>
      </c>
    </row>
    <row r="1042" spans="1:6" x14ac:dyDescent="0.2">
      <c r="A1042" s="60" t="s">
        <v>1162</v>
      </c>
      <c r="B1042" s="57">
        <v>8</v>
      </c>
      <c r="C1042" s="61">
        <v>169950</v>
      </c>
      <c r="D1042" s="59">
        <v>900</v>
      </c>
      <c r="E1042" s="62">
        <f t="shared" si="16"/>
        <v>5.2956751985878204E-3</v>
      </c>
      <c r="F1042" s="59">
        <v>938.96</v>
      </c>
    </row>
    <row r="1043" spans="1:6" x14ac:dyDescent="0.2">
      <c r="A1043" s="60" t="s">
        <v>1163</v>
      </c>
      <c r="B1043" s="57">
        <v>100</v>
      </c>
      <c r="C1043" s="61">
        <v>319000</v>
      </c>
      <c r="D1043" s="59">
        <v>1300</v>
      </c>
      <c r="E1043" s="62">
        <f t="shared" si="16"/>
        <v>4.0752351097178684E-3</v>
      </c>
      <c r="F1043" s="59">
        <v>2635.98</v>
      </c>
    </row>
    <row r="1044" spans="1:6" x14ac:dyDescent="0.2">
      <c r="A1044" s="60" t="s">
        <v>1164</v>
      </c>
      <c r="B1044" s="57">
        <v>105</v>
      </c>
      <c r="C1044" s="61">
        <v>391500</v>
      </c>
      <c r="D1044" s="59">
        <v>1900</v>
      </c>
      <c r="E1044" s="62">
        <f t="shared" si="16"/>
        <v>4.8531289910600257E-3</v>
      </c>
      <c r="F1044" s="59">
        <v>1450.06</v>
      </c>
    </row>
    <row r="1045" spans="1:6" x14ac:dyDescent="0.2">
      <c r="A1045" s="60" t="s">
        <v>1165</v>
      </c>
      <c r="B1045" s="57">
        <v>164</v>
      </c>
      <c r="C1045" s="61">
        <v>308500</v>
      </c>
      <c r="D1045" s="59">
        <v>1100</v>
      </c>
      <c r="E1045" s="62">
        <f t="shared" si="16"/>
        <v>3.565640194489465E-3</v>
      </c>
      <c r="F1045" s="59">
        <v>910.6</v>
      </c>
    </row>
    <row r="1046" spans="1:6" x14ac:dyDescent="0.2">
      <c r="A1046" s="60" t="s">
        <v>1166</v>
      </c>
      <c r="B1046" s="57">
        <v>77</v>
      </c>
      <c r="C1046" s="61">
        <v>364000</v>
      </c>
      <c r="D1046" s="59">
        <v>990</v>
      </c>
      <c r="E1046" s="62">
        <f t="shared" si="16"/>
        <v>2.7197802197802198E-3</v>
      </c>
      <c r="F1046" s="59">
        <v>5733.22</v>
      </c>
    </row>
    <row r="1047" spans="1:6" x14ac:dyDescent="0.2">
      <c r="A1047" s="60" t="s">
        <v>1167</v>
      </c>
      <c r="B1047" s="57">
        <v>44</v>
      </c>
      <c r="C1047" s="61">
        <v>1831000</v>
      </c>
      <c r="D1047" s="59">
        <v>2750</v>
      </c>
      <c r="E1047" s="62">
        <f t="shared" si="16"/>
        <v>1.5019115237575095E-3</v>
      </c>
      <c r="F1047" s="59">
        <v>13760.14</v>
      </c>
    </row>
    <row r="1048" spans="1:6" x14ac:dyDescent="0.2">
      <c r="A1048" s="60" t="s">
        <v>1168</v>
      </c>
      <c r="B1048" s="57">
        <v>291</v>
      </c>
      <c r="C1048" s="61">
        <v>450500</v>
      </c>
      <c r="D1048" s="59">
        <v>1150</v>
      </c>
      <c r="E1048" s="62">
        <f t="shared" si="16"/>
        <v>2.5527192008879024E-3</v>
      </c>
      <c r="F1048" s="59">
        <v>1580.58</v>
      </c>
    </row>
    <row r="1049" spans="1:6" x14ac:dyDescent="0.2">
      <c r="A1049" s="60" t="s">
        <v>1169</v>
      </c>
      <c r="B1049" s="57">
        <v>260</v>
      </c>
      <c r="C1049" s="61">
        <v>173125</v>
      </c>
      <c r="D1049" s="59">
        <v>800</v>
      </c>
      <c r="E1049" s="62">
        <f t="shared" si="16"/>
        <v>4.620938628158845E-3</v>
      </c>
      <c r="F1049" s="59">
        <v>1904.51</v>
      </c>
    </row>
    <row r="1050" spans="1:6" x14ac:dyDescent="0.2">
      <c r="A1050" s="60" t="s">
        <v>1170</v>
      </c>
      <c r="B1050" s="57">
        <v>330</v>
      </c>
      <c r="C1050" s="61">
        <v>473500</v>
      </c>
      <c r="D1050" s="59">
        <v>1088</v>
      </c>
      <c r="E1050" s="62">
        <f t="shared" si="16"/>
        <v>2.2977824709609291E-3</v>
      </c>
      <c r="F1050" s="59">
        <v>4494</v>
      </c>
    </row>
    <row r="1051" spans="1:6" x14ac:dyDescent="0.2">
      <c r="A1051" s="60" t="s">
        <v>1171</v>
      </c>
      <c r="B1051" s="57">
        <v>391</v>
      </c>
      <c r="C1051" s="61">
        <v>237500</v>
      </c>
      <c r="D1051" s="59">
        <v>891</v>
      </c>
      <c r="E1051" s="62">
        <f t="shared" si="16"/>
        <v>3.7515789473684209E-3</v>
      </c>
      <c r="F1051" s="59">
        <v>2238.0100000000002</v>
      </c>
    </row>
    <row r="1052" spans="1:6" x14ac:dyDescent="0.2">
      <c r="A1052" s="60" t="s">
        <v>1172</v>
      </c>
      <c r="B1052" s="57">
        <v>1178</v>
      </c>
      <c r="C1052" s="61">
        <v>350000</v>
      </c>
      <c r="D1052" s="59">
        <v>1184</v>
      </c>
      <c r="E1052" s="62">
        <f t="shared" si="16"/>
        <v>3.3828571428571427E-3</v>
      </c>
      <c r="F1052" s="59">
        <v>3220.18</v>
      </c>
    </row>
    <row r="1053" spans="1:6" x14ac:dyDescent="0.2">
      <c r="A1053" s="60" t="s">
        <v>1173</v>
      </c>
      <c r="B1053" s="57">
        <v>103</v>
      </c>
      <c r="C1053" s="61">
        <v>402500</v>
      </c>
      <c r="D1053" s="59">
        <v>1500</v>
      </c>
      <c r="E1053" s="62">
        <f t="shared" si="16"/>
        <v>3.7267080745341614E-3</v>
      </c>
      <c r="F1053" s="59">
        <v>3200.67</v>
      </c>
    </row>
    <row r="1054" spans="1:6" x14ac:dyDescent="0.2">
      <c r="A1054" s="60" t="s">
        <v>1174</v>
      </c>
      <c r="B1054" s="57">
        <v>40</v>
      </c>
      <c r="C1054" s="61">
        <v>379950</v>
      </c>
      <c r="D1054" s="59">
        <v>1100</v>
      </c>
      <c r="E1054" s="62">
        <f t="shared" si="16"/>
        <v>2.8951177786550862E-3</v>
      </c>
      <c r="F1054" s="59">
        <v>4336</v>
      </c>
    </row>
    <row r="1055" spans="1:6" x14ac:dyDescent="0.2">
      <c r="A1055" s="60" t="s">
        <v>1175</v>
      </c>
      <c r="B1055" s="57">
        <v>56</v>
      </c>
      <c r="C1055" s="61">
        <v>273800</v>
      </c>
      <c r="D1055" s="59">
        <v>1195</v>
      </c>
      <c r="E1055" s="62">
        <f t="shared" si="16"/>
        <v>4.364499634769905E-3</v>
      </c>
      <c r="F1055" s="59">
        <v>2181.04</v>
      </c>
    </row>
    <row r="1056" spans="1:6" x14ac:dyDescent="0.2">
      <c r="A1056" s="60" t="s">
        <v>1176</v>
      </c>
      <c r="B1056" s="57">
        <v>73</v>
      </c>
      <c r="C1056" s="61">
        <v>142000</v>
      </c>
      <c r="D1056" s="59">
        <v>800</v>
      </c>
      <c r="E1056" s="62">
        <f t="shared" si="16"/>
        <v>5.6338028169014088E-3</v>
      </c>
      <c r="F1056" s="59">
        <v>2179.23</v>
      </c>
    </row>
    <row r="1057" spans="1:6" x14ac:dyDescent="0.2">
      <c r="A1057" s="60" t="s">
        <v>1177</v>
      </c>
      <c r="B1057" s="57">
        <v>60</v>
      </c>
      <c r="C1057" s="61">
        <v>266600</v>
      </c>
      <c r="D1057" s="59">
        <v>895</v>
      </c>
      <c r="E1057" s="62">
        <f t="shared" si="16"/>
        <v>3.3570892723180797E-3</v>
      </c>
      <c r="F1057" s="59">
        <v>1623.57</v>
      </c>
    </row>
    <row r="1058" spans="1:6" x14ac:dyDescent="0.2">
      <c r="A1058" s="60" t="s">
        <v>1178</v>
      </c>
      <c r="B1058" s="57">
        <v>143</v>
      </c>
      <c r="C1058" s="61">
        <v>730000</v>
      </c>
      <c r="D1058" s="59">
        <v>1850</v>
      </c>
      <c r="E1058" s="62">
        <f t="shared" si="16"/>
        <v>2.5342465753424659E-3</v>
      </c>
      <c r="F1058" s="59">
        <v>5772.02</v>
      </c>
    </row>
    <row r="1059" spans="1:6" x14ac:dyDescent="0.2">
      <c r="A1059" s="60" t="s">
        <v>1179</v>
      </c>
      <c r="B1059" s="57">
        <v>165</v>
      </c>
      <c r="C1059" s="61">
        <v>518000</v>
      </c>
      <c r="D1059" s="59">
        <v>1077</v>
      </c>
      <c r="E1059" s="62">
        <f t="shared" si="16"/>
        <v>2.0791505791505792E-3</v>
      </c>
      <c r="F1059" s="59">
        <v>1894.44</v>
      </c>
    </row>
    <row r="1060" spans="1:6" x14ac:dyDescent="0.2">
      <c r="A1060" s="60" t="s">
        <v>1180</v>
      </c>
      <c r="B1060" s="57">
        <v>77</v>
      </c>
      <c r="C1060" s="61">
        <v>289275</v>
      </c>
      <c r="D1060" s="59">
        <v>895</v>
      </c>
      <c r="E1060" s="62">
        <f t="shared" si="16"/>
        <v>3.0939417509290466E-3</v>
      </c>
      <c r="F1060" s="59">
        <v>4219.55</v>
      </c>
    </row>
    <row r="1061" spans="1:6" x14ac:dyDescent="0.2">
      <c r="A1061" s="60" t="s">
        <v>1181</v>
      </c>
      <c r="B1061" s="57">
        <v>25</v>
      </c>
      <c r="C1061" s="61">
        <v>85000</v>
      </c>
      <c r="D1061" s="59">
        <v>675</v>
      </c>
      <c r="E1061" s="62">
        <f t="shared" si="16"/>
        <v>7.9411764705882345E-3</v>
      </c>
      <c r="F1061" s="59">
        <v>810.87</v>
      </c>
    </row>
    <row r="1062" spans="1:6" x14ac:dyDescent="0.2">
      <c r="A1062" s="60" t="s">
        <v>1182</v>
      </c>
      <c r="B1062" s="57">
        <v>25</v>
      </c>
      <c r="C1062" s="61">
        <v>194751</v>
      </c>
      <c r="D1062" s="59">
        <v>802.5</v>
      </c>
      <c r="E1062" s="62">
        <f t="shared" si="16"/>
        <v>4.1206463638184141E-3</v>
      </c>
      <c r="F1062" s="59">
        <v>2976.9</v>
      </c>
    </row>
    <row r="1063" spans="1:6" x14ac:dyDescent="0.2">
      <c r="A1063" s="60" t="s">
        <v>1183</v>
      </c>
      <c r="B1063" s="57">
        <v>81</v>
      </c>
      <c r="C1063" s="61">
        <v>465500</v>
      </c>
      <c r="D1063" s="59">
        <v>1345</v>
      </c>
      <c r="E1063" s="62">
        <f t="shared" si="16"/>
        <v>2.8893662728249193E-3</v>
      </c>
      <c r="F1063" s="59">
        <v>6928.18</v>
      </c>
    </row>
    <row r="1064" spans="1:6" x14ac:dyDescent="0.2">
      <c r="A1064" s="60" t="s">
        <v>1184</v>
      </c>
      <c r="B1064" s="57">
        <v>47</v>
      </c>
      <c r="C1064" s="61">
        <v>214000</v>
      </c>
      <c r="D1064" s="59">
        <v>892.5</v>
      </c>
      <c r="E1064" s="62">
        <f t="shared" si="16"/>
        <v>4.1705607476635511E-3</v>
      </c>
      <c r="F1064" s="59">
        <v>1039.08</v>
      </c>
    </row>
    <row r="1065" spans="1:6" x14ac:dyDescent="0.2">
      <c r="A1065" s="60" t="s">
        <v>1185</v>
      </c>
      <c r="B1065" s="57">
        <v>57</v>
      </c>
      <c r="C1065" s="61">
        <v>218000</v>
      </c>
      <c r="D1065" s="59">
        <v>735</v>
      </c>
      <c r="E1065" s="62">
        <f t="shared" si="16"/>
        <v>3.3715596330275229E-3</v>
      </c>
      <c r="F1065" s="59">
        <v>846.79</v>
      </c>
    </row>
    <row r="1066" spans="1:6" x14ac:dyDescent="0.2">
      <c r="A1066" s="60" t="s">
        <v>1186</v>
      </c>
      <c r="B1066" s="57">
        <v>8</v>
      </c>
      <c r="C1066" s="61">
        <v>117000</v>
      </c>
      <c r="D1066" s="59">
        <v>699</v>
      </c>
      <c r="E1066" s="62">
        <f t="shared" si="16"/>
        <v>5.9743589743589745E-3</v>
      </c>
      <c r="F1066" s="59">
        <v>1267.3900000000001</v>
      </c>
    </row>
    <row r="1067" spans="1:6" x14ac:dyDescent="0.2">
      <c r="A1067" s="60" t="s">
        <v>1187</v>
      </c>
      <c r="B1067" s="57">
        <v>57</v>
      </c>
      <c r="C1067" s="61">
        <v>1000000</v>
      </c>
      <c r="D1067" s="59">
        <v>2322</v>
      </c>
      <c r="E1067" s="62">
        <f t="shared" si="16"/>
        <v>2.3219999999999998E-3</v>
      </c>
      <c r="F1067" s="59">
        <v>7475.14</v>
      </c>
    </row>
    <row r="1068" spans="1:6" x14ac:dyDescent="0.2">
      <c r="A1068" s="60" t="s">
        <v>1188</v>
      </c>
      <c r="B1068" s="57">
        <v>114</v>
      </c>
      <c r="C1068" s="61">
        <v>225000</v>
      </c>
      <c r="D1068" s="59">
        <v>825</v>
      </c>
      <c r="E1068" s="62">
        <f t="shared" si="16"/>
        <v>3.6666666666666666E-3</v>
      </c>
      <c r="F1068" s="59">
        <v>1815.56</v>
      </c>
    </row>
    <row r="1069" spans="1:6" x14ac:dyDescent="0.2">
      <c r="A1069" s="60" t="s">
        <v>1189</v>
      </c>
      <c r="B1069" s="57">
        <v>274</v>
      </c>
      <c r="C1069" s="61">
        <v>94000</v>
      </c>
      <c r="D1069" s="59">
        <v>699.5</v>
      </c>
      <c r="E1069" s="62">
        <f t="shared" si="16"/>
        <v>7.4414893617021274E-3</v>
      </c>
      <c r="F1069" s="59">
        <v>1735.52</v>
      </c>
    </row>
    <row r="1070" spans="1:6" x14ac:dyDescent="0.2">
      <c r="A1070" s="60" t="s">
        <v>1190</v>
      </c>
      <c r="B1070" s="57">
        <v>43</v>
      </c>
      <c r="C1070" s="61">
        <v>435000</v>
      </c>
      <c r="D1070" s="59">
        <v>1095</v>
      </c>
      <c r="E1070" s="62">
        <f t="shared" si="16"/>
        <v>2.5172413793103448E-3</v>
      </c>
      <c r="F1070" s="59">
        <v>1560.46</v>
      </c>
    </row>
    <row r="1071" spans="1:6" x14ac:dyDescent="0.2">
      <c r="A1071" s="60" t="s">
        <v>1191</v>
      </c>
      <c r="B1071" s="57">
        <v>105</v>
      </c>
      <c r="C1071" s="61">
        <v>398456</v>
      </c>
      <c r="D1071" s="59">
        <v>1425</v>
      </c>
      <c r="E1071" s="62">
        <f t="shared" si="16"/>
        <v>3.5763045355070573E-3</v>
      </c>
      <c r="F1071" s="59">
        <v>3347.17</v>
      </c>
    </row>
    <row r="1072" spans="1:6" x14ac:dyDescent="0.2">
      <c r="A1072" s="60" t="s">
        <v>1192</v>
      </c>
      <c r="B1072" s="57">
        <v>128</v>
      </c>
      <c r="C1072" s="61">
        <v>365000</v>
      </c>
      <c r="D1072" s="59">
        <v>1500</v>
      </c>
      <c r="E1072" s="62">
        <f t="shared" si="16"/>
        <v>4.10958904109589E-3</v>
      </c>
      <c r="F1072" s="59">
        <v>4361.51</v>
      </c>
    </row>
    <row r="1073" spans="1:6" x14ac:dyDescent="0.2">
      <c r="A1073" s="60" t="s">
        <v>1193</v>
      </c>
      <c r="B1073" s="57">
        <v>56</v>
      </c>
      <c r="C1073" s="61">
        <v>427063</v>
      </c>
      <c r="D1073" s="59">
        <v>900</v>
      </c>
      <c r="E1073" s="62">
        <f t="shared" si="16"/>
        <v>2.1074174067994651E-3</v>
      </c>
      <c r="F1073" s="59">
        <v>2311.7199999999998</v>
      </c>
    </row>
    <row r="1074" spans="1:6" x14ac:dyDescent="0.2">
      <c r="A1074" s="60" t="s">
        <v>1194</v>
      </c>
      <c r="B1074" s="57">
        <v>121</v>
      </c>
      <c r="C1074" s="61">
        <v>181967</v>
      </c>
      <c r="D1074" s="59">
        <v>705</v>
      </c>
      <c r="E1074" s="62">
        <f t="shared" si="16"/>
        <v>3.8743288618265951E-3</v>
      </c>
      <c r="F1074" s="59">
        <v>2448.9</v>
      </c>
    </row>
    <row r="1075" spans="1:6" x14ac:dyDescent="0.2">
      <c r="A1075" s="60" t="s">
        <v>1195</v>
      </c>
      <c r="B1075" s="57">
        <v>100</v>
      </c>
      <c r="C1075" s="61">
        <v>1050000</v>
      </c>
      <c r="D1075" s="59">
        <v>1712.5</v>
      </c>
      <c r="E1075" s="62">
        <f t="shared" si="16"/>
        <v>1.6309523809523809E-3</v>
      </c>
      <c r="F1075" s="59">
        <v>7961.71</v>
      </c>
    </row>
    <row r="1076" spans="1:6" x14ac:dyDescent="0.2">
      <c r="A1076" s="60" t="s">
        <v>1196</v>
      </c>
      <c r="B1076" s="57">
        <v>124</v>
      </c>
      <c r="C1076" s="61">
        <v>885000</v>
      </c>
      <c r="D1076" s="59">
        <v>1950</v>
      </c>
      <c r="E1076" s="62">
        <f t="shared" si="16"/>
        <v>2.2033898305084745E-3</v>
      </c>
      <c r="F1076" s="59">
        <v>6254.52</v>
      </c>
    </row>
    <row r="1077" spans="1:6" x14ac:dyDescent="0.2">
      <c r="A1077" s="60" t="s">
        <v>1197</v>
      </c>
      <c r="B1077" s="57">
        <v>149</v>
      </c>
      <c r="C1077" s="61">
        <v>170000</v>
      </c>
      <c r="D1077" s="59">
        <v>1150</v>
      </c>
      <c r="E1077" s="62">
        <f t="shared" si="16"/>
        <v>6.7647058823529409E-3</v>
      </c>
      <c r="F1077" s="59">
        <v>4970.43</v>
      </c>
    </row>
    <row r="1078" spans="1:6" x14ac:dyDescent="0.2">
      <c r="A1078" s="60" t="s">
        <v>1198</v>
      </c>
      <c r="B1078" s="57">
        <v>47</v>
      </c>
      <c r="C1078" s="61">
        <v>1250000</v>
      </c>
      <c r="D1078" s="59">
        <v>1872.5</v>
      </c>
      <c r="E1078" s="62">
        <f t="shared" si="16"/>
        <v>1.498E-3</v>
      </c>
      <c r="F1078" s="59">
        <v>7977.82</v>
      </c>
    </row>
    <row r="1079" spans="1:6" x14ac:dyDescent="0.2">
      <c r="A1079" s="60" t="s">
        <v>1199</v>
      </c>
      <c r="B1079" s="57">
        <v>36</v>
      </c>
      <c r="C1079" s="61">
        <v>310000</v>
      </c>
      <c r="D1079" s="59">
        <v>1450</v>
      </c>
      <c r="E1079" s="62">
        <f t="shared" si="16"/>
        <v>4.67741935483871E-3</v>
      </c>
      <c r="F1079" s="59">
        <v>1520.61</v>
      </c>
    </row>
    <row r="1080" spans="1:6" x14ac:dyDescent="0.2">
      <c r="A1080" s="60" t="s">
        <v>1200</v>
      </c>
      <c r="B1080" s="57">
        <v>48</v>
      </c>
      <c r="C1080" s="61">
        <v>347500</v>
      </c>
      <c r="D1080" s="59">
        <v>942.5</v>
      </c>
      <c r="E1080" s="62">
        <f t="shared" si="16"/>
        <v>2.7122302158273381E-3</v>
      </c>
      <c r="F1080" s="59">
        <v>3265.22</v>
      </c>
    </row>
    <row r="1081" spans="1:6" x14ac:dyDescent="0.2">
      <c r="A1081" s="60" t="s">
        <v>1201</v>
      </c>
      <c r="B1081" s="57">
        <v>969</v>
      </c>
      <c r="C1081" s="61">
        <v>372450</v>
      </c>
      <c r="D1081" s="59">
        <v>850</v>
      </c>
      <c r="E1081" s="62">
        <f t="shared" si="16"/>
        <v>2.2821855282588268E-3</v>
      </c>
      <c r="F1081" s="59">
        <v>2093.29</v>
      </c>
    </row>
    <row r="1082" spans="1:6" x14ac:dyDescent="0.2">
      <c r="A1082" s="60" t="s">
        <v>1202</v>
      </c>
      <c r="B1082" s="57">
        <v>43</v>
      </c>
      <c r="C1082" s="61">
        <v>248500</v>
      </c>
      <c r="D1082" s="59">
        <v>687.5</v>
      </c>
      <c r="E1082" s="62">
        <f t="shared" si="16"/>
        <v>2.766599597585513E-3</v>
      </c>
      <c r="F1082" s="59">
        <v>1348.8</v>
      </c>
    </row>
    <row r="1083" spans="1:6" x14ac:dyDescent="0.2">
      <c r="A1083" s="60" t="s">
        <v>1203</v>
      </c>
      <c r="B1083" s="57">
        <v>327</v>
      </c>
      <c r="C1083" s="61">
        <v>180500</v>
      </c>
      <c r="D1083" s="59">
        <v>788</v>
      </c>
      <c r="E1083" s="62">
        <f t="shared" si="16"/>
        <v>4.3656509695290859E-3</v>
      </c>
      <c r="F1083" s="59">
        <v>1829</v>
      </c>
    </row>
    <row r="1084" spans="1:6" x14ac:dyDescent="0.2">
      <c r="A1084" s="60" t="s">
        <v>1204</v>
      </c>
      <c r="B1084" s="57">
        <v>66</v>
      </c>
      <c r="C1084" s="61">
        <v>450000</v>
      </c>
      <c r="D1084" s="59">
        <v>950</v>
      </c>
      <c r="E1084" s="62">
        <f t="shared" si="16"/>
        <v>2.1111111111111109E-3</v>
      </c>
      <c r="F1084" s="59">
        <v>3392.54</v>
      </c>
    </row>
    <row r="1085" spans="1:6" x14ac:dyDescent="0.2">
      <c r="A1085" s="60" t="s">
        <v>1205</v>
      </c>
      <c r="B1085" s="57">
        <v>117</v>
      </c>
      <c r="C1085" s="61">
        <v>212000</v>
      </c>
      <c r="D1085" s="59">
        <v>850</v>
      </c>
      <c r="E1085" s="62">
        <f t="shared" si="16"/>
        <v>4.0094339622641509E-3</v>
      </c>
      <c r="F1085" s="59">
        <v>928.33</v>
      </c>
    </row>
    <row r="1086" spans="1:6" x14ac:dyDescent="0.2">
      <c r="A1086" s="60" t="s">
        <v>1206</v>
      </c>
      <c r="B1086" s="57">
        <v>54</v>
      </c>
      <c r="C1086" s="61">
        <v>320812</v>
      </c>
      <c r="D1086" s="59">
        <v>775</v>
      </c>
      <c r="E1086" s="62">
        <f t="shared" si="16"/>
        <v>2.415745046943381E-3</v>
      </c>
      <c r="F1086" s="59">
        <v>2010.25</v>
      </c>
    </row>
    <row r="1087" spans="1:6" x14ac:dyDescent="0.2">
      <c r="A1087" s="60" t="s">
        <v>1207</v>
      </c>
      <c r="B1087" s="57">
        <v>111</v>
      </c>
      <c r="C1087" s="61">
        <v>251569</v>
      </c>
      <c r="D1087" s="59">
        <v>900</v>
      </c>
      <c r="E1087" s="62">
        <f t="shared" si="16"/>
        <v>3.5775473130632155E-3</v>
      </c>
      <c r="F1087" s="59">
        <v>3267.54</v>
      </c>
    </row>
    <row r="1088" spans="1:6" x14ac:dyDescent="0.2">
      <c r="A1088" s="60" t="s">
        <v>1208</v>
      </c>
      <c r="B1088" s="57">
        <v>41</v>
      </c>
      <c r="C1088" s="61">
        <v>145000</v>
      </c>
      <c r="D1088" s="59">
        <v>945</v>
      </c>
      <c r="E1088" s="62">
        <f t="shared" si="16"/>
        <v>6.5172413793103444E-3</v>
      </c>
      <c r="F1088" s="59">
        <v>3630.25</v>
      </c>
    </row>
    <row r="1089" spans="1:6" x14ac:dyDescent="0.2">
      <c r="A1089" s="60" t="s">
        <v>1209</v>
      </c>
      <c r="B1089" s="57">
        <v>222</v>
      </c>
      <c r="C1089" s="61">
        <v>382000</v>
      </c>
      <c r="D1089" s="59">
        <v>1691</v>
      </c>
      <c r="E1089" s="62">
        <f t="shared" si="16"/>
        <v>4.4267015706806285E-3</v>
      </c>
      <c r="F1089" s="59">
        <v>9914.68</v>
      </c>
    </row>
    <row r="1090" spans="1:6" x14ac:dyDescent="0.2">
      <c r="A1090" s="60" t="s">
        <v>1210</v>
      </c>
      <c r="B1090" s="57">
        <v>2</v>
      </c>
      <c r="C1090" s="61">
        <v>124000</v>
      </c>
      <c r="D1090" s="59">
        <v>825</v>
      </c>
      <c r="E1090" s="62">
        <f t="shared" ref="E1090:E1153" si="17">D1090/C1090</f>
        <v>6.6532258064516125E-3</v>
      </c>
      <c r="F1090" s="59">
        <v>3704.82</v>
      </c>
    </row>
    <row r="1091" spans="1:6" x14ac:dyDescent="0.2">
      <c r="A1091" s="60" t="s">
        <v>1211</v>
      </c>
      <c r="B1091" s="57">
        <v>56</v>
      </c>
      <c r="C1091" s="61">
        <v>292000</v>
      </c>
      <c r="D1091" s="59">
        <v>758</v>
      </c>
      <c r="E1091" s="62">
        <f t="shared" si="17"/>
        <v>2.5958904109589041E-3</v>
      </c>
      <c r="F1091" s="59">
        <v>4852</v>
      </c>
    </row>
    <row r="1092" spans="1:6" x14ac:dyDescent="0.2">
      <c r="A1092" s="60" t="s">
        <v>1212</v>
      </c>
      <c r="B1092" s="57">
        <v>124</v>
      </c>
      <c r="C1092" s="61">
        <v>625000</v>
      </c>
      <c r="D1092" s="59">
        <v>1675</v>
      </c>
      <c r="E1092" s="62">
        <f t="shared" si="17"/>
        <v>2.6800000000000001E-3</v>
      </c>
      <c r="F1092" s="59">
        <v>5147.68</v>
      </c>
    </row>
    <row r="1093" spans="1:6" x14ac:dyDescent="0.2">
      <c r="A1093" s="60" t="s">
        <v>1213</v>
      </c>
      <c r="B1093" s="57">
        <v>72</v>
      </c>
      <c r="C1093" s="61">
        <v>175750</v>
      </c>
      <c r="D1093" s="59">
        <v>780</v>
      </c>
      <c r="E1093" s="62">
        <f t="shared" si="17"/>
        <v>4.4381223328591752E-3</v>
      </c>
      <c r="F1093" s="59">
        <v>1412.02</v>
      </c>
    </row>
    <row r="1094" spans="1:6" x14ac:dyDescent="0.2">
      <c r="A1094" s="60" t="s">
        <v>1214</v>
      </c>
      <c r="B1094" s="57">
        <v>83</v>
      </c>
      <c r="C1094" s="61">
        <v>785500</v>
      </c>
      <c r="D1094" s="59">
        <v>1908</v>
      </c>
      <c r="E1094" s="62">
        <f t="shared" si="17"/>
        <v>2.4290260980267347E-3</v>
      </c>
      <c r="F1094" s="59">
        <v>8120.92</v>
      </c>
    </row>
    <row r="1095" spans="1:6" x14ac:dyDescent="0.2">
      <c r="A1095" s="60" t="s">
        <v>1215</v>
      </c>
      <c r="B1095" s="57">
        <v>97</v>
      </c>
      <c r="C1095" s="61">
        <v>555000</v>
      </c>
      <c r="D1095" s="59">
        <v>1595</v>
      </c>
      <c r="E1095" s="62">
        <f t="shared" si="17"/>
        <v>2.8738738738738738E-3</v>
      </c>
      <c r="F1095" s="59">
        <v>4770.4799999999996</v>
      </c>
    </row>
    <row r="1096" spans="1:6" x14ac:dyDescent="0.2">
      <c r="A1096" s="60" t="s">
        <v>1216</v>
      </c>
      <c r="B1096" s="57">
        <v>76</v>
      </c>
      <c r="C1096" s="61">
        <v>278000</v>
      </c>
      <c r="D1096" s="59">
        <v>871</v>
      </c>
      <c r="E1096" s="62">
        <f t="shared" si="17"/>
        <v>3.1330935251798562E-3</v>
      </c>
      <c r="F1096" s="59">
        <v>2652</v>
      </c>
    </row>
    <row r="1097" spans="1:6" x14ac:dyDescent="0.2">
      <c r="A1097" s="60" t="s">
        <v>1217</v>
      </c>
      <c r="B1097" s="57">
        <v>82</v>
      </c>
      <c r="C1097" s="61">
        <v>415000</v>
      </c>
      <c r="D1097" s="59">
        <v>1312</v>
      </c>
      <c r="E1097" s="62">
        <f t="shared" si="17"/>
        <v>3.1614457831325303E-3</v>
      </c>
      <c r="F1097" s="59">
        <v>3675.29</v>
      </c>
    </row>
    <row r="1098" spans="1:6" x14ac:dyDescent="0.2">
      <c r="A1098" s="60" t="s">
        <v>1218</v>
      </c>
      <c r="B1098" s="57">
        <v>436</v>
      </c>
      <c r="C1098" s="61">
        <v>461000</v>
      </c>
      <c r="D1098" s="59">
        <v>1240</v>
      </c>
      <c r="E1098" s="62">
        <f t="shared" si="17"/>
        <v>2.6898047722342731E-3</v>
      </c>
      <c r="F1098" s="59">
        <v>3881.03</v>
      </c>
    </row>
    <row r="1099" spans="1:6" x14ac:dyDescent="0.2">
      <c r="A1099" s="60" t="s">
        <v>1219</v>
      </c>
      <c r="B1099" s="57">
        <v>286</v>
      </c>
      <c r="C1099" s="61">
        <v>401250</v>
      </c>
      <c r="D1099" s="59">
        <v>2300</v>
      </c>
      <c r="E1099" s="62">
        <f t="shared" si="17"/>
        <v>5.7320872274143298E-3</v>
      </c>
      <c r="F1099" s="59">
        <v>2990.82</v>
      </c>
    </row>
    <row r="1100" spans="1:6" x14ac:dyDescent="0.2">
      <c r="A1100" s="60" t="s">
        <v>1220</v>
      </c>
      <c r="B1100" s="57">
        <v>86</v>
      </c>
      <c r="C1100" s="61">
        <v>720000</v>
      </c>
      <c r="D1100" s="59">
        <v>1743</v>
      </c>
      <c r="E1100" s="62">
        <f t="shared" si="17"/>
        <v>2.4208333333333334E-3</v>
      </c>
      <c r="F1100" s="59">
        <v>5564.56</v>
      </c>
    </row>
    <row r="1101" spans="1:6" x14ac:dyDescent="0.2">
      <c r="A1101" s="60" t="s">
        <v>1221</v>
      </c>
      <c r="B1101" s="57">
        <v>268</v>
      </c>
      <c r="C1101" s="61">
        <v>349500</v>
      </c>
      <c r="D1101" s="59">
        <v>2000</v>
      </c>
      <c r="E1101" s="62">
        <f t="shared" si="17"/>
        <v>5.7224606580829757E-3</v>
      </c>
      <c r="F1101" s="59">
        <v>2466.13</v>
      </c>
    </row>
    <row r="1102" spans="1:6" x14ac:dyDescent="0.2">
      <c r="A1102" s="60" t="s">
        <v>1222</v>
      </c>
      <c r="B1102" s="57">
        <v>70</v>
      </c>
      <c r="C1102" s="61">
        <v>226221</v>
      </c>
      <c r="D1102" s="59">
        <v>897</v>
      </c>
      <c r="E1102" s="62">
        <f t="shared" si="17"/>
        <v>3.9651491240866232E-3</v>
      </c>
      <c r="F1102" s="59">
        <v>3690.78</v>
      </c>
    </row>
    <row r="1103" spans="1:6" x14ac:dyDescent="0.2">
      <c r="A1103" s="60" t="s">
        <v>1223</v>
      </c>
      <c r="B1103" s="57">
        <v>175</v>
      </c>
      <c r="C1103" s="61">
        <v>402500</v>
      </c>
      <c r="D1103" s="59">
        <v>1150</v>
      </c>
      <c r="E1103" s="62">
        <f t="shared" si="17"/>
        <v>2.8571428571428571E-3</v>
      </c>
      <c r="F1103" s="59">
        <v>2904.82</v>
      </c>
    </row>
    <row r="1104" spans="1:6" x14ac:dyDescent="0.2">
      <c r="A1104" s="60" t="s">
        <v>1224</v>
      </c>
      <c r="B1104" s="57">
        <v>60</v>
      </c>
      <c r="C1104" s="61">
        <v>916250</v>
      </c>
      <c r="D1104" s="59">
        <v>2030</v>
      </c>
      <c r="E1104" s="62">
        <f t="shared" si="17"/>
        <v>2.2155525238744885E-3</v>
      </c>
      <c r="F1104" s="59">
        <v>9349.0400000000009</v>
      </c>
    </row>
    <row r="1105" spans="1:6" x14ac:dyDescent="0.2">
      <c r="A1105" s="60" t="s">
        <v>1225</v>
      </c>
      <c r="B1105" s="57">
        <v>100</v>
      </c>
      <c r="C1105" s="61">
        <v>302500</v>
      </c>
      <c r="D1105" s="59">
        <v>1000</v>
      </c>
      <c r="E1105" s="62">
        <f t="shared" si="17"/>
        <v>3.3057851239669421E-3</v>
      </c>
      <c r="F1105" s="59">
        <v>2087.1999999999998</v>
      </c>
    </row>
    <row r="1106" spans="1:6" x14ac:dyDescent="0.2">
      <c r="A1106" s="60" t="s">
        <v>1226</v>
      </c>
      <c r="B1106" s="57">
        <v>460</v>
      </c>
      <c r="C1106" s="61">
        <v>336600</v>
      </c>
      <c r="D1106" s="59">
        <v>1249</v>
      </c>
      <c r="E1106" s="62">
        <f t="shared" si="17"/>
        <v>3.7106357694592987E-3</v>
      </c>
      <c r="F1106" s="59">
        <v>2677.96</v>
      </c>
    </row>
    <row r="1107" spans="1:6" x14ac:dyDescent="0.2">
      <c r="A1107" s="60" t="s">
        <v>1227</v>
      </c>
      <c r="B1107" s="57">
        <v>192</v>
      </c>
      <c r="C1107" s="61">
        <v>385000</v>
      </c>
      <c r="D1107" s="59">
        <v>1095</v>
      </c>
      <c r="E1107" s="62">
        <f t="shared" si="17"/>
        <v>2.8441558441558443E-3</v>
      </c>
      <c r="F1107" s="59">
        <v>2653.56</v>
      </c>
    </row>
    <row r="1108" spans="1:6" x14ac:dyDescent="0.2">
      <c r="A1108" s="60" t="s">
        <v>1228</v>
      </c>
      <c r="B1108" s="57">
        <v>106</v>
      </c>
      <c r="C1108" s="61">
        <v>803500</v>
      </c>
      <c r="D1108" s="59">
        <v>1538</v>
      </c>
      <c r="E1108" s="62">
        <f t="shared" si="17"/>
        <v>1.9141257000622278E-3</v>
      </c>
      <c r="F1108" s="59">
        <v>5894.3</v>
      </c>
    </row>
    <row r="1109" spans="1:6" x14ac:dyDescent="0.2">
      <c r="A1109" s="60" t="s">
        <v>1229</v>
      </c>
      <c r="B1109" s="57">
        <v>81</v>
      </c>
      <c r="C1109" s="61">
        <v>237272</v>
      </c>
      <c r="D1109" s="59">
        <v>850</v>
      </c>
      <c r="E1109" s="62">
        <f t="shared" si="17"/>
        <v>3.5823864594220979E-3</v>
      </c>
      <c r="F1109" s="59">
        <v>3256.81</v>
      </c>
    </row>
    <row r="1110" spans="1:6" x14ac:dyDescent="0.2">
      <c r="A1110" s="60" t="s">
        <v>1230</v>
      </c>
      <c r="B1110" s="57">
        <v>83</v>
      </c>
      <c r="C1110" s="61">
        <v>515000</v>
      </c>
      <c r="D1110" s="59">
        <v>1199.5</v>
      </c>
      <c r="E1110" s="62">
        <f t="shared" si="17"/>
        <v>2.3291262135922328E-3</v>
      </c>
      <c r="F1110" s="59">
        <v>3395.16</v>
      </c>
    </row>
    <row r="1111" spans="1:6" x14ac:dyDescent="0.2">
      <c r="A1111" s="60" t="s">
        <v>1231</v>
      </c>
      <c r="B1111" s="57">
        <v>123</v>
      </c>
      <c r="C1111" s="61">
        <v>395000</v>
      </c>
      <c r="D1111" s="59">
        <v>1608.5</v>
      </c>
      <c r="E1111" s="62">
        <f t="shared" si="17"/>
        <v>4.0721518987341769E-3</v>
      </c>
      <c r="F1111" s="59">
        <v>7946.44</v>
      </c>
    </row>
    <row r="1112" spans="1:6" x14ac:dyDescent="0.2">
      <c r="A1112" s="60" t="s">
        <v>1232</v>
      </c>
      <c r="B1112" s="57">
        <v>64</v>
      </c>
      <c r="C1112" s="61">
        <v>1120000</v>
      </c>
      <c r="D1112" s="59">
        <v>2368</v>
      </c>
      <c r="E1112" s="62">
        <f t="shared" si="17"/>
        <v>2.1142857142857144E-3</v>
      </c>
      <c r="F1112" s="59">
        <v>8714.8700000000008</v>
      </c>
    </row>
    <row r="1113" spans="1:6" x14ac:dyDescent="0.2">
      <c r="A1113" s="60" t="s">
        <v>1233</v>
      </c>
      <c r="B1113" s="57">
        <v>80</v>
      </c>
      <c r="C1113" s="61">
        <v>150000</v>
      </c>
      <c r="D1113" s="59">
        <v>779</v>
      </c>
      <c r="E1113" s="62">
        <f t="shared" si="17"/>
        <v>5.1933333333333337E-3</v>
      </c>
      <c r="F1113" s="59">
        <v>1083.77</v>
      </c>
    </row>
    <row r="1114" spans="1:6" x14ac:dyDescent="0.2">
      <c r="A1114" s="60" t="s">
        <v>1234</v>
      </c>
      <c r="B1114" s="57">
        <v>169</v>
      </c>
      <c r="C1114" s="61">
        <v>150000</v>
      </c>
      <c r="D1114" s="59">
        <v>825</v>
      </c>
      <c r="E1114" s="62">
        <f t="shared" si="17"/>
        <v>5.4999999999999997E-3</v>
      </c>
      <c r="F1114" s="59">
        <v>2501.5100000000002</v>
      </c>
    </row>
    <row r="1115" spans="1:6" x14ac:dyDescent="0.2">
      <c r="A1115" s="60" t="s">
        <v>1235</v>
      </c>
      <c r="B1115" s="57">
        <v>95</v>
      </c>
      <c r="C1115" s="61">
        <v>95000</v>
      </c>
      <c r="D1115" s="59">
        <v>595</v>
      </c>
      <c r="E1115" s="62">
        <f t="shared" si="17"/>
        <v>6.263157894736842E-3</v>
      </c>
      <c r="F1115" s="59">
        <v>1417.24</v>
      </c>
    </row>
    <row r="1116" spans="1:6" x14ac:dyDescent="0.2">
      <c r="A1116" s="60" t="s">
        <v>1236</v>
      </c>
      <c r="B1116" s="57">
        <v>93</v>
      </c>
      <c r="C1116" s="61">
        <v>314000</v>
      </c>
      <c r="D1116" s="59">
        <v>1250</v>
      </c>
      <c r="E1116" s="62">
        <f t="shared" si="17"/>
        <v>3.9808917197452229E-3</v>
      </c>
      <c r="F1116" s="59">
        <v>4036</v>
      </c>
    </row>
    <row r="1117" spans="1:6" x14ac:dyDescent="0.2">
      <c r="A1117" s="60" t="s">
        <v>1237</v>
      </c>
      <c r="B1117" s="57">
        <v>466</v>
      </c>
      <c r="C1117" s="61">
        <v>728425</v>
      </c>
      <c r="D1117" s="59">
        <v>2200</v>
      </c>
      <c r="E1117" s="62">
        <f t="shared" si="17"/>
        <v>3.0202148471016235E-3</v>
      </c>
      <c r="F1117" s="59">
        <v>4283.9799999999996</v>
      </c>
    </row>
    <row r="1118" spans="1:6" x14ac:dyDescent="0.2">
      <c r="A1118" s="60" t="s">
        <v>1238</v>
      </c>
      <c r="B1118" s="57">
        <v>32</v>
      </c>
      <c r="C1118" s="61">
        <v>510000</v>
      </c>
      <c r="D1118" s="59">
        <v>1750</v>
      </c>
      <c r="E1118" s="62">
        <f t="shared" si="17"/>
        <v>3.4313725490196078E-3</v>
      </c>
      <c r="F1118" s="59">
        <v>4708.9799999999996</v>
      </c>
    </row>
    <row r="1119" spans="1:6" x14ac:dyDescent="0.2">
      <c r="A1119" s="60" t="s">
        <v>1239</v>
      </c>
      <c r="B1119" s="57">
        <v>78</v>
      </c>
      <c r="C1119" s="61">
        <v>187000</v>
      </c>
      <c r="D1119" s="59">
        <v>875</v>
      </c>
      <c r="E1119" s="62">
        <f t="shared" si="17"/>
        <v>4.6791443850267376E-3</v>
      </c>
      <c r="F1119" s="59">
        <v>4441.5</v>
      </c>
    </row>
    <row r="1120" spans="1:6" x14ac:dyDescent="0.2">
      <c r="A1120" s="60" t="s">
        <v>1240</v>
      </c>
      <c r="B1120" s="57">
        <v>39</v>
      </c>
      <c r="C1120" s="61">
        <v>115000</v>
      </c>
      <c r="D1120" s="59">
        <v>725</v>
      </c>
      <c r="E1120" s="62">
        <f t="shared" si="17"/>
        <v>6.3043478260869567E-3</v>
      </c>
      <c r="F1120" s="59">
        <v>2136</v>
      </c>
    </row>
    <row r="1121" spans="1:6" x14ac:dyDescent="0.2">
      <c r="A1121" s="60" t="s">
        <v>1241</v>
      </c>
      <c r="B1121" s="57">
        <v>35</v>
      </c>
      <c r="C1121" s="61">
        <v>210000</v>
      </c>
      <c r="D1121" s="59">
        <v>900</v>
      </c>
      <c r="E1121" s="62">
        <f t="shared" si="17"/>
        <v>4.2857142857142859E-3</v>
      </c>
      <c r="F1121" s="59">
        <v>1061.3800000000001</v>
      </c>
    </row>
    <row r="1122" spans="1:6" x14ac:dyDescent="0.2">
      <c r="A1122" s="60" t="s">
        <v>1242</v>
      </c>
      <c r="B1122" s="57">
        <v>69</v>
      </c>
      <c r="C1122" s="61">
        <v>344950</v>
      </c>
      <c r="D1122" s="59">
        <v>952.5</v>
      </c>
      <c r="E1122" s="62">
        <f t="shared" si="17"/>
        <v>2.76126974923902E-3</v>
      </c>
      <c r="F1122" s="59">
        <v>4545.57</v>
      </c>
    </row>
    <row r="1123" spans="1:6" x14ac:dyDescent="0.2">
      <c r="A1123" s="60" t="s">
        <v>1243</v>
      </c>
      <c r="B1123" s="57">
        <v>61</v>
      </c>
      <c r="C1123" s="61">
        <v>353248</v>
      </c>
      <c r="D1123" s="59">
        <v>1174</v>
      </c>
      <c r="E1123" s="62">
        <f t="shared" si="17"/>
        <v>3.3234441525500499E-3</v>
      </c>
      <c r="F1123" s="59">
        <v>5275.3</v>
      </c>
    </row>
    <row r="1124" spans="1:6" x14ac:dyDescent="0.2">
      <c r="A1124" s="60" t="s">
        <v>1244</v>
      </c>
      <c r="B1124" s="57">
        <v>83</v>
      </c>
      <c r="C1124" s="61">
        <v>616000</v>
      </c>
      <c r="D1124" s="59">
        <v>2150</v>
      </c>
      <c r="E1124" s="62">
        <f t="shared" si="17"/>
        <v>3.4902597402597401E-3</v>
      </c>
      <c r="F1124" s="59">
        <v>2883.59</v>
      </c>
    </row>
    <row r="1125" spans="1:6" x14ac:dyDescent="0.2">
      <c r="A1125" s="60" t="s">
        <v>1245</v>
      </c>
      <c r="B1125" s="57">
        <v>31</v>
      </c>
      <c r="C1125" s="61">
        <v>135250</v>
      </c>
      <c r="D1125" s="59">
        <v>700</v>
      </c>
      <c r="E1125" s="62">
        <f t="shared" si="17"/>
        <v>5.1756007393715343E-3</v>
      </c>
      <c r="F1125" s="59">
        <v>901.63</v>
      </c>
    </row>
    <row r="1126" spans="1:6" x14ac:dyDescent="0.2">
      <c r="A1126" s="60" t="s">
        <v>1246</v>
      </c>
      <c r="B1126" s="57">
        <v>37</v>
      </c>
      <c r="C1126" s="61">
        <v>306250</v>
      </c>
      <c r="D1126" s="59">
        <v>900</v>
      </c>
      <c r="E1126" s="62">
        <f t="shared" si="17"/>
        <v>2.9387755102040815E-3</v>
      </c>
      <c r="F1126" s="59">
        <v>1431.82</v>
      </c>
    </row>
    <row r="1127" spans="1:6" x14ac:dyDescent="0.2">
      <c r="A1127" s="60" t="s">
        <v>1247</v>
      </c>
      <c r="B1127" s="57">
        <v>66</v>
      </c>
      <c r="C1127" s="61">
        <v>372400</v>
      </c>
      <c r="D1127" s="59">
        <v>1025</v>
      </c>
      <c r="E1127" s="62">
        <f t="shared" si="17"/>
        <v>2.7524167561761548E-3</v>
      </c>
      <c r="F1127" s="59">
        <v>5004.9399999999996</v>
      </c>
    </row>
    <row r="1128" spans="1:6" x14ac:dyDescent="0.2">
      <c r="A1128" s="60" t="s">
        <v>1248</v>
      </c>
      <c r="B1128" s="57">
        <v>63</v>
      </c>
      <c r="C1128" s="61">
        <v>449500</v>
      </c>
      <c r="D1128" s="59">
        <v>995</v>
      </c>
      <c r="E1128" s="62">
        <f t="shared" si="17"/>
        <v>2.2135706340378199E-3</v>
      </c>
      <c r="F1128" s="59">
        <v>3117.86</v>
      </c>
    </row>
    <row r="1129" spans="1:6" x14ac:dyDescent="0.2">
      <c r="A1129" s="60" t="s">
        <v>1249</v>
      </c>
      <c r="B1129" s="57">
        <v>45</v>
      </c>
      <c r="C1129" s="61">
        <v>313600</v>
      </c>
      <c r="D1129" s="59">
        <v>1295</v>
      </c>
      <c r="E1129" s="62">
        <f t="shared" si="17"/>
        <v>4.1294642857142858E-3</v>
      </c>
      <c r="F1129" s="59">
        <v>3630.01</v>
      </c>
    </row>
    <row r="1130" spans="1:6" x14ac:dyDescent="0.2">
      <c r="A1130" s="60" t="s">
        <v>1250</v>
      </c>
      <c r="B1130" s="57">
        <v>170</v>
      </c>
      <c r="C1130" s="61">
        <v>398700</v>
      </c>
      <c r="D1130" s="59">
        <v>1400</v>
      </c>
      <c r="E1130" s="62">
        <f t="shared" si="17"/>
        <v>3.5114120892901931E-3</v>
      </c>
      <c r="F1130" s="59">
        <v>4229.1000000000004</v>
      </c>
    </row>
    <row r="1131" spans="1:6" x14ac:dyDescent="0.2">
      <c r="A1131" s="60" t="s">
        <v>1251</v>
      </c>
      <c r="B1131" s="57">
        <v>39</v>
      </c>
      <c r="C1131" s="61">
        <v>272000</v>
      </c>
      <c r="D1131" s="59">
        <v>747.5</v>
      </c>
      <c r="E1131" s="62">
        <f t="shared" si="17"/>
        <v>2.7481617647058822E-3</v>
      </c>
      <c r="F1131" s="59">
        <v>3182.71</v>
      </c>
    </row>
    <row r="1132" spans="1:6" x14ac:dyDescent="0.2">
      <c r="A1132" s="60" t="s">
        <v>1252</v>
      </c>
      <c r="B1132" s="57">
        <v>94</v>
      </c>
      <c r="C1132" s="61">
        <v>469000</v>
      </c>
      <c r="D1132" s="59">
        <v>1500</v>
      </c>
      <c r="E1132" s="62">
        <f t="shared" si="17"/>
        <v>3.1982942430703624E-3</v>
      </c>
      <c r="F1132" s="59">
        <v>5235.6000000000004</v>
      </c>
    </row>
    <row r="1133" spans="1:6" x14ac:dyDescent="0.2">
      <c r="A1133" s="60" t="s">
        <v>1253</v>
      </c>
      <c r="B1133" s="57">
        <v>47</v>
      </c>
      <c r="C1133" s="61">
        <v>175500</v>
      </c>
      <c r="D1133" s="59">
        <v>875</v>
      </c>
      <c r="E1133" s="62">
        <f t="shared" si="17"/>
        <v>4.9857549857549857E-3</v>
      </c>
      <c r="F1133" s="59">
        <v>1027.23</v>
      </c>
    </row>
    <row r="1134" spans="1:6" x14ac:dyDescent="0.2">
      <c r="A1134" s="60" t="s">
        <v>1254</v>
      </c>
      <c r="B1134" s="57">
        <v>82</v>
      </c>
      <c r="C1134" s="61">
        <v>267000</v>
      </c>
      <c r="D1134" s="59">
        <v>990</v>
      </c>
      <c r="E1134" s="62">
        <f t="shared" si="17"/>
        <v>3.707865168539326E-3</v>
      </c>
      <c r="F1134" s="59">
        <v>4198</v>
      </c>
    </row>
    <row r="1135" spans="1:6" x14ac:dyDescent="0.2">
      <c r="A1135" s="60" t="s">
        <v>1255</v>
      </c>
      <c r="B1135" s="57">
        <v>37</v>
      </c>
      <c r="C1135" s="61">
        <v>320000</v>
      </c>
      <c r="D1135" s="59">
        <v>975</v>
      </c>
      <c r="E1135" s="62">
        <f t="shared" si="17"/>
        <v>3.0468750000000001E-3</v>
      </c>
      <c r="F1135" s="59">
        <v>4386.37</v>
      </c>
    </row>
    <row r="1136" spans="1:6" x14ac:dyDescent="0.2">
      <c r="A1136" s="60" t="s">
        <v>1256</v>
      </c>
      <c r="B1136" s="57">
        <v>48</v>
      </c>
      <c r="C1136" s="61">
        <v>372500</v>
      </c>
      <c r="D1136" s="59">
        <v>1400</v>
      </c>
      <c r="E1136" s="62">
        <f t="shared" si="17"/>
        <v>3.7583892617449664E-3</v>
      </c>
      <c r="F1136" s="59">
        <v>8834</v>
      </c>
    </row>
    <row r="1137" spans="1:6" x14ac:dyDescent="0.2">
      <c r="A1137" s="60" t="s">
        <v>1257</v>
      </c>
      <c r="B1137" s="57">
        <v>27</v>
      </c>
      <c r="C1137" s="61">
        <v>277500</v>
      </c>
      <c r="D1137" s="59">
        <v>1150</v>
      </c>
      <c r="E1137" s="62">
        <f t="shared" si="17"/>
        <v>4.1441441441441443E-3</v>
      </c>
      <c r="F1137" s="59">
        <v>6229</v>
      </c>
    </row>
    <row r="1138" spans="1:6" x14ac:dyDescent="0.2">
      <c r="A1138" s="60" t="s">
        <v>1258</v>
      </c>
      <c r="B1138" s="57">
        <v>106</v>
      </c>
      <c r="C1138" s="61">
        <v>499375</v>
      </c>
      <c r="D1138" s="59">
        <v>1110</v>
      </c>
      <c r="E1138" s="62">
        <f t="shared" si="17"/>
        <v>2.2227784730913642E-3</v>
      </c>
      <c r="F1138" s="59">
        <v>2328.88</v>
      </c>
    </row>
    <row r="1139" spans="1:6" x14ac:dyDescent="0.2">
      <c r="A1139" s="60" t="s">
        <v>1259</v>
      </c>
      <c r="B1139" s="57">
        <v>47</v>
      </c>
      <c r="C1139" s="61">
        <v>707500</v>
      </c>
      <c r="D1139" s="59">
        <v>1803.5</v>
      </c>
      <c r="E1139" s="62">
        <f t="shared" si="17"/>
        <v>2.5491166077738518E-3</v>
      </c>
      <c r="F1139" s="59">
        <v>6916.45</v>
      </c>
    </row>
    <row r="1140" spans="1:6" x14ac:dyDescent="0.2">
      <c r="A1140" s="60" t="s">
        <v>1260</v>
      </c>
      <c r="B1140" s="57">
        <v>62</v>
      </c>
      <c r="C1140" s="61">
        <v>179900</v>
      </c>
      <c r="D1140" s="59">
        <v>750</v>
      </c>
      <c r="E1140" s="62">
        <f t="shared" si="17"/>
        <v>4.168982768204558E-3</v>
      </c>
      <c r="F1140" s="59">
        <v>730.88</v>
      </c>
    </row>
    <row r="1141" spans="1:6" x14ac:dyDescent="0.2">
      <c r="A1141" s="60" t="s">
        <v>1261</v>
      </c>
      <c r="B1141" s="57">
        <v>514</v>
      </c>
      <c r="C1141" s="61">
        <v>290000</v>
      </c>
      <c r="D1141" s="59">
        <v>1415</v>
      </c>
      <c r="E1141" s="62">
        <f t="shared" si="17"/>
        <v>4.8793103448275862E-3</v>
      </c>
      <c r="F1141" s="59">
        <v>3030.23</v>
      </c>
    </row>
    <row r="1142" spans="1:6" x14ac:dyDescent="0.2">
      <c r="A1142" s="60" t="s">
        <v>1262</v>
      </c>
      <c r="B1142" s="57">
        <v>44</v>
      </c>
      <c r="C1142" s="61">
        <v>524500</v>
      </c>
      <c r="D1142" s="59">
        <v>1495</v>
      </c>
      <c r="E1142" s="62">
        <f t="shared" si="17"/>
        <v>2.850333651096282E-3</v>
      </c>
      <c r="F1142" s="59">
        <v>4716.22</v>
      </c>
    </row>
    <row r="1143" spans="1:6" x14ac:dyDescent="0.2">
      <c r="A1143" s="60" t="s">
        <v>1263</v>
      </c>
      <c r="B1143" s="57">
        <v>104</v>
      </c>
      <c r="C1143" s="61">
        <v>330000</v>
      </c>
      <c r="D1143" s="59">
        <v>954</v>
      </c>
      <c r="E1143" s="62">
        <f t="shared" si="17"/>
        <v>2.8909090909090911E-3</v>
      </c>
      <c r="F1143" s="59">
        <v>5953.58</v>
      </c>
    </row>
    <row r="1144" spans="1:6" x14ac:dyDescent="0.2">
      <c r="A1144" s="60" t="s">
        <v>1264</v>
      </c>
      <c r="B1144" s="57">
        <v>89</v>
      </c>
      <c r="C1144" s="61">
        <v>186025</v>
      </c>
      <c r="D1144" s="59">
        <v>750</v>
      </c>
      <c r="E1144" s="62">
        <f t="shared" si="17"/>
        <v>4.0317161671818303E-3</v>
      </c>
      <c r="F1144" s="59">
        <v>2806.75</v>
      </c>
    </row>
    <row r="1145" spans="1:6" x14ac:dyDescent="0.2">
      <c r="A1145" s="60" t="s">
        <v>1265</v>
      </c>
      <c r="B1145" s="57">
        <v>84</v>
      </c>
      <c r="C1145" s="61">
        <v>520000</v>
      </c>
      <c r="D1145" s="59">
        <v>1330</v>
      </c>
      <c r="E1145" s="62">
        <f t="shared" si="17"/>
        <v>2.5576923076923077E-3</v>
      </c>
      <c r="F1145" s="59">
        <v>2730.72</v>
      </c>
    </row>
    <row r="1146" spans="1:6" x14ac:dyDescent="0.2">
      <c r="A1146" s="60" t="s">
        <v>1266</v>
      </c>
      <c r="B1146" s="57">
        <v>44</v>
      </c>
      <c r="C1146" s="61">
        <v>388500</v>
      </c>
      <c r="D1146" s="59">
        <v>1300</v>
      </c>
      <c r="E1146" s="62">
        <f t="shared" si="17"/>
        <v>3.3462033462033462E-3</v>
      </c>
      <c r="F1146" s="59">
        <v>8161.08</v>
      </c>
    </row>
    <row r="1147" spans="1:6" x14ac:dyDescent="0.2">
      <c r="A1147" s="60" t="s">
        <v>1267</v>
      </c>
      <c r="B1147" s="57">
        <v>105</v>
      </c>
      <c r="C1147" s="61">
        <v>760000</v>
      </c>
      <c r="D1147" s="59">
        <v>1469</v>
      </c>
      <c r="E1147" s="62">
        <f t="shared" si="17"/>
        <v>1.9328947368421052E-3</v>
      </c>
      <c r="F1147" s="59">
        <v>6143.78</v>
      </c>
    </row>
    <row r="1148" spans="1:6" x14ac:dyDescent="0.2">
      <c r="A1148" s="60" t="s">
        <v>1268</v>
      </c>
      <c r="B1148" s="57">
        <v>303</v>
      </c>
      <c r="C1148" s="61">
        <v>196740</v>
      </c>
      <c r="D1148" s="59">
        <v>750</v>
      </c>
      <c r="E1148" s="62">
        <f t="shared" si="17"/>
        <v>3.8121378469045441E-3</v>
      </c>
      <c r="F1148" s="59">
        <v>1901.36</v>
      </c>
    </row>
    <row r="1149" spans="1:6" x14ac:dyDescent="0.2">
      <c r="A1149" s="60" t="s">
        <v>1269</v>
      </c>
      <c r="B1149" s="57">
        <v>43</v>
      </c>
      <c r="C1149" s="61">
        <v>85000</v>
      </c>
      <c r="D1149" s="59">
        <v>720</v>
      </c>
      <c r="E1149" s="62">
        <f t="shared" si="17"/>
        <v>8.4705882352941169E-3</v>
      </c>
      <c r="F1149" s="59">
        <v>418.3</v>
      </c>
    </row>
    <row r="1150" spans="1:6" x14ac:dyDescent="0.2">
      <c r="A1150" s="60" t="s">
        <v>1270</v>
      </c>
      <c r="B1150" s="57">
        <v>104</v>
      </c>
      <c r="C1150" s="61">
        <v>427000</v>
      </c>
      <c r="D1150" s="59">
        <v>1252.5</v>
      </c>
      <c r="E1150" s="62">
        <f t="shared" si="17"/>
        <v>2.933255269320843E-3</v>
      </c>
      <c r="F1150" s="59">
        <v>2433.06</v>
      </c>
    </row>
    <row r="1151" spans="1:6" x14ac:dyDescent="0.2">
      <c r="A1151" s="60" t="s">
        <v>1271</v>
      </c>
      <c r="B1151" s="57">
        <v>184</v>
      </c>
      <c r="C1151" s="61">
        <v>179950</v>
      </c>
      <c r="D1151" s="59">
        <v>1099</v>
      </c>
      <c r="E1151" s="62">
        <f t="shared" si="17"/>
        <v>6.1072520144484577E-3</v>
      </c>
      <c r="F1151" s="59">
        <v>2083.6999999999998</v>
      </c>
    </row>
    <row r="1152" spans="1:6" x14ac:dyDescent="0.2">
      <c r="A1152" s="60" t="s">
        <v>1272</v>
      </c>
      <c r="B1152" s="57">
        <v>272</v>
      </c>
      <c r="C1152" s="61">
        <v>333500</v>
      </c>
      <c r="D1152" s="59">
        <v>991</v>
      </c>
      <c r="E1152" s="62">
        <f t="shared" si="17"/>
        <v>2.9715142428785608E-3</v>
      </c>
      <c r="F1152" s="59">
        <v>1691.06</v>
      </c>
    </row>
    <row r="1153" spans="1:6" x14ac:dyDescent="0.2">
      <c r="A1153" s="60" t="s">
        <v>1273</v>
      </c>
      <c r="B1153" s="57">
        <v>74</v>
      </c>
      <c r="C1153" s="61">
        <v>198500</v>
      </c>
      <c r="D1153" s="59">
        <v>789</v>
      </c>
      <c r="E1153" s="62">
        <f t="shared" si="17"/>
        <v>3.9748110831234256E-3</v>
      </c>
      <c r="F1153" s="59">
        <v>1346.78</v>
      </c>
    </row>
    <row r="1154" spans="1:6" x14ac:dyDescent="0.2">
      <c r="A1154" s="60" t="s">
        <v>1274</v>
      </c>
      <c r="B1154" s="57">
        <v>63</v>
      </c>
      <c r="C1154" s="61">
        <v>411000</v>
      </c>
      <c r="D1154" s="59">
        <v>1637.5</v>
      </c>
      <c r="E1154" s="62">
        <f t="shared" ref="E1154:E1179" si="18">D1154/C1154</f>
        <v>3.984184914841849E-3</v>
      </c>
      <c r="F1154" s="59">
        <v>4972.47</v>
      </c>
    </row>
    <row r="1155" spans="1:6" x14ac:dyDescent="0.2">
      <c r="A1155" s="60" t="s">
        <v>1275</v>
      </c>
      <c r="B1155" s="57">
        <v>19</v>
      </c>
      <c r="C1155" s="61">
        <v>265000</v>
      </c>
      <c r="D1155" s="59">
        <v>762.5</v>
      </c>
      <c r="E1155" s="62">
        <f t="shared" si="18"/>
        <v>2.8773584905660379E-3</v>
      </c>
      <c r="F1155" s="59">
        <v>1178.5</v>
      </c>
    </row>
    <row r="1156" spans="1:6" x14ac:dyDescent="0.2">
      <c r="A1156" s="60" t="s">
        <v>1276</v>
      </c>
      <c r="B1156" s="57">
        <v>39</v>
      </c>
      <c r="C1156" s="61">
        <v>310000</v>
      </c>
      <c r="D1156" s="59">
        <v>1050</v>
      </c>
      <c r="E1156" s="62">
        <f t="shared" si="18"/>
        <v>3.3870967741935483E-3</v>
      </c>
      <c r="F1156" s="59">
        <v>1748.26</v>
      </c>
    </row>
    <row r="1157" spans="1:6" x14ac:dyDescent="0.2">
      <c r="A1157" s="60" t="s">
        <v>1277</v>
      </c>
      <c r="B1157" s="57">
        <v>52</v>
      </c>
      <c r="C1157" s="61">
        <v>315000</v>
      </c>
      <c r="D1157" s="59">
        <v>1037.5</v>
      </c>
      <c r="E1157" s="62">
        <f t="shared" si="18"/>
        <v>3.2936507936507935E-3</v>
      </c>
      <c r="F1157" s="59">
        <v>2225.0100000000002</v>
      </c>
    </row>
    <row r="1158" spans="1:6" x14ac:dyDescent="0.2">
      <c r="A1158" s="60" t="s">
        <v>1278</v>
      </c>
      <c r="B1158" s="57">
        <v>110</v>
      </c>
      <c r="C1158" s="61">
        <v>651500</v>
      </c>
      <c r="D1158" s="59">
        <v>1750</v>
      </c>
      <c r="E1158" s="62">
        <f t="shared" si="18"/>
        <v>2.6861089792785879E-3</v>
      </c>
      <c r="F1158" s="59">
        <v>5500.23</v>
      </c>
    </row>
    <row r="1159" spans="1:6" x14ac:dyDescent="0.2">
      <c r="A1159" s="60" t="s">
        <v>1279</v>
      </c>
      <c r="B1159" s="57">
        <v>46</v>
      </c>
      <c r="C1159" s="61">
        <v>636000</v>
      </c>
      <c r="D1159" s="59">
        <v>1500</v>
      </c>
      <c r="E1159" s="62">
        <f t="shared" si="18"/>
        <v>2.3584905660377358E-3</v>
      </c>
      <c r="F1159" s="59">
        <v>3570.14</v>
      </c>
    </row>
    <row r="1160" spans="1:6" x14ac:dyDescent="0.2">
      <c r="A1160" s="60" t="s">
        <v>1280</v>
      </c>
      <c r="B1160" s="57">
        <v>202</v>
      </c>
      <c r="C1160" s="61">
        <v>215000</v>
      </c>
      <c r="D1160" s="59">
        <v>825</v>
      </c>
      <c r="E1160" s="62">
        <f t="shared" si="18"/>
        <v>3.8372093023255815E-3</v>
      </c>
      <c r="F1160" s="59">
        <v>1810.17</v>
      </c>
    </row>
    <row r="1161" spans="1:6" x14ac:dyDescent="0.2">
      <c r="A1161" s="60" t="s">
        <v>1281</v>
      </c>
      <c r="B1161" s="57">
        <v>250</v>
      </c>
      <c r="C1161" s="61">
        <v>475000</v>
      </c>
      <c r="D1161" s="59">
        <v>1595</v>
      </c>
      <c r="E1161" s="62">
        <f t="shared" si="18"/>
        <v>3.3578947368421053E-3</v>
      </c>
      <c r="F1161" s="59">
        <v>4619.91</v>
      </c>
    </row>
    <row r="1162" spans="1:6" x14ac:dyDescent="0.2">
      <c r="A1162" s="60" t="s">
        <v>1282</v>
      </c>
      <c r="B1162" s="57">
        <v>176</v>
      </c>
      <c r="C1162" s="61">
        <v>251300</v>
      </c>
      <c r="D1162" s="59">
        <v>975</v>
      </c>
      <c r="E1162" s="62">
        <f t="shared" si="18"/>
        <v>3.8798249104655788E-3</v>
      </c>
      <c r="F1162" s="59">
        <v>2058.73</v>
      </c>
    </row>
    <row r="1163" spans="1:6" x14ac:dyDescent="0.2">
      <c r="A1163" s="60" t="s">
        <v>1283</v>
      </c>
      <c r="B1163" s="57">
        <v>125</v>
      </c>
      <c r="C1163" s="61">
        <v>401500</v>
      </c>
      <c r="D1163" s="59">
        <v>1100</v>
      </c>
      <c r="E1163" s="62">
        <f t="shared" si="18"/>
        <v>2.7397260273972603E-3</v>
      </c>
      <c r="F1163" s="59">
        <v>3388.97</v>
      </c>
    </row>
    <row r="1164" spans="1:6" x14ac:dyDescent="0.2">
      <c r="A1164" s="60" t="s">
        <v>1284</v>
      </c>
      <c r="B1164" s="57">
        <v>86</v>
      </c>
      <c r="C1164" s="61">
        <v>366000</v>
      </c>
      <c r="D1164" s="59">
        <v>1295</v>
      </c>
      <c r="E1164" s="62">
        <f t="shared" si="18"/>
        <v>3.5382513661202184E-3</v>
      </c>
      <c r="F1164" s="59">
        <v>2982.53</v>
      </c>
    </row>
    <row r="1165" spans="1:6" x14ac:dyDescent="0.2">
      <c r="A1165" s="60" t="s">
        <v>1285</v>
      </c>
      <c r="B1165" s="57">
        <v>152</v>
      </c>
      <c r="C1165" s="61">
        <v>450000</v>
      </c>
      <c r="D1165" s="59">
        <v>1530</v>
      </c>
      <c r="E1165" s="62">
        <f t="shared" si="18"/>
        <v>3.3999999999999998E-3</v>
      </c>
      <c r="F1165" s="59">
        <v>4150.92</v>
      </c>
    </row>
    <row r="1166" spans="1:6" x14ac:dyDescent="0.2">
      <c r="A1166" s="60" t="s">
        <v>1286</v>
      </c>
      <c r="B1166" s="57">
        <v>31</v>
      </c>
      <c r="C1166" s="61">
        <v>1572000</v>
      </c>
      <c r="D1166" s="59">
        <v>1600</v>
      </c>
      <c r="E1166" s="62">
        <f t="shared" si="18"/>
        <v>1.0178117048346056E-3</v>
      </c>
      <c r="F1166" s="59">
        <v>9441.57</v>
      </c>
    </row>
    <row r="1167" spans="1:6" x14ac:dyDescent="0.2">
      <c r="A1167" s="60" t="s">
        <v>1287</v>
      </c>
      <c r="B1167" s="57">
        <v>64</v>
      </c>
      <c r="C1167" s="61">
        <v>1250000</v>
      </c>
      <c r="D1167" s="59">
        <v>2100</v>
      </c>
      <c r="E1167" s="62">
        <f t="shared" si="18"/>
        <v>1.6800000000000001E-3</v>
      </c>
      <c r="F1167" s="59">
        <v>8541.2900000000009</v>
      </c>
    </row>
    <row r="1168" spans="1:6" x14ac:dyDescent="0.2">
      <c r="A1168" s="60" t="s">
        <v>1288</v>
      </c>
      <c r="B1168" s="57">
        <v>45</v>
      </c>
      <c r="C1168" s="61">
        <v>570000</v>
      </c>
      <c r="D1168" s="59">
        <v>1015</v>
      </c>
      <c r="E1168" s="62">
        <f t="shared" si="18"/>
        <v>1.7807017543859649E-3</v>
      </c>
      <c r="F1168" s="59">
        <v>4325.7</v>
      </c>
    </row>
    <row r="1169" spans="1:6" x14ac:dyDescent="0.2">
      <c r="A1169" s="60" t="s">
        <v>1289</v>
      </c>
      <c r="B1169" s="57">
        <v>182</v>
      </c>
      <c r="C1169" s="61">
        <v>406300</v>
      </c>
      <c r="D1169" s="59">
        <v>1300</v>
      </c>
      <c r="E1169" s="62">
        <f t="shared" si="18"/>
        <v>3.1996062023135615E-3</v>
      </c>
      <c r="F1169" s="59">
        <v>2693.3</v>
      </c>
    </row>
    <row r="1170" spans="1:6" x14ac:dyDescent="0.2">
      <c r="A1170" s="60" t="s">
        <v>1290</v>
      </c>
      <c r="B1170" s="57">
        <v>130</v>
      </c>
      <c r="C1170" s="61">
        <v>381000</v>
      </c>
      <c r="D1170" s="59">
        <v>1100</v>
      </c>
      <c r="E1170" s="62">
        <f t="shared" si="18"/>
        <v>2.8871391076115485E-3</v>
      </c>
      <c r="F1170" s="59">
        <v>4412</v>
      </c>
    </row>
    <row r="1171" spans="1:6" x14ac:dyDescent="0.2">
      <c r="A1171" s="60" t="s">
        <v>1291</v>
      </c>
      <c r="B1171" s="57">
        <v>75</v>
      </c>
      <c r="C1171" s="61">
        <v>418800</v>
      </c>
      <c r="D1171" s="59">
        <v>1335</v>
      </c>
      <c r="E1171" s="62">
        <f t="shared" si="18"/>
        <v>3.1876790830945557E-3</v>
      </c>
      <c r="F1171" s="59">
        <v>6662.09</v>
      </c>
    </row>
    <row r="1172" spans="1:6" x14ac:dyDescent="0.2">
      <c r="A1172" s="60" t="s">
        <v>1292</v>
      </c>
      <c r="B1172" s="57">
        <v>113</v>
      </c>
      <c r="C1172" s="61">
        <v>320625</v>
      </c>
      <c r="D1172" s="59">
        <v>795</v>
      </c>
      <c r="E1172" s="62">
        <f t="shared" si="18"/>
        <v>2.47953216374269E-3</v>
      </c>
      <c r="F1172" s="59">
        <v>2711.62</v>
      </c>
    </row>
    <row r="1173" spans="1:6" x14ac:dyDescent="0.2">
      <c r="A1173" s="60" t="s">
        <v>1293</v>
      </c>
      <c r="B1173" s="57">
        <v>38</v>
      </c>
      <c r="C1173" s="61">
        <v>434000</v>
      </c>
      <c r="D1173" s="59">
        <v>1300</v>
      </c>
      <c r="E1173" s="62">
        <f t="shared" si="18"/>
        <v>2.9953917050691246E-3</v>
      </c>
      <c r="F1173" s="59">
        <v>3480.8</v>
      </c>
    </row>
    <row r="1174" spans="1:6" x14ac:dyDescent="0.2">
      <c r="A1174" s="60" t="s">
        <v>1294</v>
      </c>
      <c r="B1174" s="57">
        <v>153</v>
      </c>
      <c r="C1174" s="61">
        <v>180000</v>
      </c>
      <c r="D1174" s="59">
        <v>808.5</v>
      </c>
      <c r="E1174" s="62">
        <f t="shared" si="18"/>
        <v>4.4916666666666664E-3</v>
      </c>
      <c r="F1174" s="59">
        <v>3979.6</v>
      </c>
    </row>
    <row r="1175" spans="1:6" x14ac:dyDescent="0.2">
      <c r="A1175" s="60" t="s">
        <v>1295</v>
      </c>
      <c r="B1175" s="57">
        <v>44</v>
      </c>
      <c r="C1175" s="61">
        <v>252000</v>
      </c>
      <c r="D1175" s="59">
        <v>1362.5</v>
      </c>
      <c r="E1175" s="62">
        <f t="shared" si="18"/>
        <v>5.4067460317460316E-3</v>
      </c>
      <c r="F1175" s="59">
        <v>1945.2</v>
      </c>
    </row>
    <row r="1176" spans="1:6" x14ac:dyDescent="0.2">
      <c r="A1176" s="60" t="s">
        <v>1296</v>
      </c>
      <c r="B1176" s="57">
        <v>118</v>
      </c>
      <c r="C1176" s="61">
        <v>245000</v>
      </c>
      <c r="D1176" s="59">
        <v>929</v>
      </c>
      <c r="E1176" s="62">
        <f t="shared" si="18"/>
        <v>3.7918367346938776E-3</v>
      </c>
      <c r="F1176" s="59">
        <v>4612.49</v>
      </c>
    </row>
    <row r="1177" spans="1:6" x14ac:dyDescent="0.2">
      <c r="A1177" s="60" t="s">
        <v>1297</v>
      </c>
      <c r="B1177" s="57">
        <v>123</v>
      </c>
      <c r="C1177" s="61">
        <v>235500</v>
      </c>
      <c r="D1177" s="59">
        <v>1177.5</v>
      </c>
      <c r="E1177" s="62">
        <f t="shared" si="18"/>
        <v>5.0000000000000001E-3</v>
      </c>
      <c r="F1177" s="59">
        <v>2346</v>
      </c>
    </row>
    <row r="1178" spans="1:6" x14ac:dyDescent="0.2">
      <c r="A1178" s="60" t="s">
        <v>1298</v>
      </c>
      <c r="B1178" s="57">
        <v>280</v>
      </c>
      <c r="C1178" s="61">
        <v>220000</v>
      </c>
      <c r="D1178" s="59">
        <v>900</v>
      </c>
      <c r="E1178" s="62">
        <f t="shared" si="18"/>
        <v>4.0909090909090912E-3</v>
      </c>
      <c r="F1178" s="59">
        <v>1364.72</v>
      </c>
    </row>
    <row r="1179" spans="1:6" x14ac:dyDescent="0.2">
      <c r="A1179" s="60" t="s">
        <v>1299</v>
      </c>
      <c r="B1179" s="57">
        <v>140</v>
      </c>
      <c r="C1179" s="61">
        <v>140000</v>
      </c>
      <c r="D1179" s="59">
        <v>900</v>
      </c>
      <c r="E1179" s="62">
        <f t="shared" si="18"/>
        <v>6.4285714285714285E-3</v>
      </c>
      <c r="F1179" s="59">
        <v>1254.1600000000001</v>
      </c>
    </row>
  </sheetData>
  <autoFilter ref="A1:F1179" xr:uid="{00000000-0001-0000-0000-000000000000}">
    <sortState xmlns:xlrd2="http://schemas.microsoft.com/office/spreadsheetml/2017/richdata2" ref="A2:F1179">
      <sortCondition ref="A1:A117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Inputs</vt:lpstr>
      <vt:lpstr>Model</vt:lpstr>
      <vt:lpstr>Analysis 20%</vt:lpstr>
      <vt:lpstr>Analysis 10%</vt:lpstr>
      <vt:lpstr>April Housing Market Data</vt:lpstr>
    </vt:vector>
  </TitlesOfParts>
  <Company>BiggerPockets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Trench</dc:creator>
  <cp:lastModifiedBy>David Meyer</cp:lastModifiedBy>
  <dcterms:created xsi:type="dcterms:W3CDTF">2015-02-21T00:50:54Z</dcterms:created>
  <dcterms:modified xsi:type="dcterms:W3CDTF">2022-06-28T19:01:27Z</dcterms:modified>
</cp:coreProperties>
</file>